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(D)-OANH\BC rà soát nghèo các năm\2023\"/>
    </mc:Choice>
  </mc:AlternateContent>
  <bookViews>
    <workbookView xWindow="0" yWindow="0" windowWidth="23970" windowHeight="9585" activeTab="3"/>
  </bookViews>
  <sheets>
    <sheet name=" 7.1" sheetId="1" r:id="rId1"/>
    <sheet name="7,2" sheetId="14" r:id="rId2"/>
    <sheet name="7,3" sheetId="15" r:id="rId3"/>
    <sheet name="7.4-7.5" sheetId="17" r:id="rId4"/>
    <sheet name="7.6-7.7" sheetId="13" r:id="rId5"/>
    <sheet name=" 7.8" sheetId="8" r:id="rId6"/>
    <sheet name=" 7.9" sheetId="9" r:id="rId7"/>
    <sheet name=" 7.10" sheetId="10" r:id="rId8"/>
    <sheet name=" 7.11" sheetId="11" r:id="rId9"/>
  </sheets>
  <definedNames>
    <definedName name="_xlnm.Print_Titles" localSheetId="7">' 7.10'!$3:$5</definedName>
    <definedName name="_xlnm.Print_Titles" localSheetId="5">' 7.8'!$3:$6</definedName>
    <definedName name="_xlnm.Print_Titles" localSheetId="6">' 7.9'!$3:$4</definedName>
    <definedName name="_xlnm.Print_Titles" localSheetId="1">'7,2'!$3:$5</definedName>
    <definedName name="_xlnm.Print_Titles" localSheetId="2">'7,3'!$3:$5</definedName>
    <definedName name="_xlnm.Print_Titles" localSheetId="3">'7.4-7.5'!$1:$2</definedName>
    <definedName name="_xlnm.Print_Titles" localSheetId="4">'7.6-7.7'!$3:$4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5" i="8" l="1"/>
  <c r="S29" i="9" l="1"/>
  <c r="S30" i="9"/>
  <c r="S31" i="9"/>
  <c r="S32" i="9"/>
  <c r="S33" i="9"/>
  <c r="S34" i="9"/>
  <c r="S35" i="9"/>
  <c r="S36" i="9"/>
  <c r="S37" i="9"/>
  <c r="S38" i="9"/>
  <c r="S39" i="9"/>
  <c r="S40" i="9"/>
  <c r="F5" i="9"/>
  <c r="F29" i="9"/>
  <c r="F30" i="9"/>
  <c r="F31" i="9"/>
  <c r="F32" i="9"/>
  <c r="F33" i="9"/>
  <c r="F34" i="9"/>
  <c r="F35" i="9"/>
  <c r="F36" i="9"/>
  <c r="F37" i="9"/>
  <c r="F38" i="9"/>
  <c r="F39" i="9"/>
  <c r="F40" i="9"/>
  <c r="F28" i="9" l="1"/>
  <c r="S28" i="9"/>
  <c r="K36" i="13" l="1"/>
  <c r="D31" i="8" l="1"/>
  <c r="G65" i="8" l="1"/>
  <c r="L20" i="15" l="1"/>
  <c r="P8" i="17" l="1"/>
  <c r="E66" i="15"/>
  <c r="F66" i="15"/>
  <c r="G66" i="15"/>
  <c r="H66" i="15"/>
  <c r="I66" i="15"/>
  <c r="J66" i="15"/>
  <c r="K66" i="15"/>
  <c r="E65" i="15"/>
  <c r="F65" i="15"/>
  <c r="G65" i="15"/>
  <c r="H65" i="15"/>
  <c r="I65" i="15"/>
  <c r="J65" i="15"/>
  <c r="K65" i="15"/>
  <c r="D66" i="15"/>
  <c r="D65" i="15"/>
  <c r="R34" i="9"/>
  <c r="G34" i="9"/>
  <c r="H34" i="9"/>
  <c r="I34" i="9"/>
  <c r="J34" i="9"/>
  <c r="K34" i="9"/>
  <c r="L34" i="9"/>
  <c r="M34" i="9"/>
  <c r="N34" i="9"/>
  <c r="O34" i="9"/>
  <c r="E34" i="9"/>
  <c r="E33" i="9"/>
  <c r="G30" i="9"/>
  <c r="H30" i="9"/>
  <c r="I30" i="9"/>
  <c r="J30" i="9"/>
  <c r="K30" i="9"/>
  <c r="L30" i="9"/>
  <c r="M30" i="9"/>
  <c r="N30" i="9"/>
  <c r="O30" i="9"/>
  <c r="E31" i="9"/>
  <c r="G31" i="9"/>
  <c r="H31" i="9"/>
  <c r="I31" i="9"/>
  <c r="J31" i="9"/>
  <c r="K31" i="9"/>
  <c r="L31" i="9"/>
  <c r="M31" i="9"/>
  <c r="N31" i="9"/>
  <c r="O31" i="9"/>
  <c r="E32" i="9"/>
  <c r="G32" i="9"/>
  <c r="H32" i="9"/>
  <c r="I32" i="9"/>
  <c r="J32" i="9"/>
  <c r="K32" i="9"/>
  <c r="L32" i="9"/>
  <c r="M32" i="9"/>
  <c r="N32" i="9"/>
  <c r="O32" i="9"/>
  <c r="G33" i="9"/>
  <c r="H33" i="9"/>
  <c r="I33" i="9"/>
  <c r="J33" i="9"/>
  <c r="K33" i="9"/>
  <c r="L33" i="9"/>
  <c r="M33" i="9"/>
  <c r="N33" i="9"/>
  <c r="O33" i="9"/>
  <c r="C20" i="11"/>
  <c r="J34" i="8"/>
  <c r="F33" i="8"/>
  <c r="E34" i="8"/>
  <c r="E33" i="8"/>
  <c r="C80" i="10"/>
  <c r="C85" i="10"/>
  <c r="R17" i="9"/>
  <c r="Q17" i="9" s="1"/>
  <c r="P17" i="9" s="1"/>
  <c r="E17" i="9"/>
  <c r="E30" i="9" s="1"/>
  <c r="D6" i="9"/>
  <c r="D7" i="9"/>
  <c r="K57" i="8"/>
  <c r="J32" i="8"/>
  <c r="J31" i="8"/>
  <c r="I32" i="8"/>
  <c r="G32" i="8"/>
  <c r="G31" i="8"/>
  <c r="E32" i="8"/>
  <c r="E31" i="8"/>
  <c r="D32" i="8" l="1"/>
  <c r="L31" i="14"/>
  <c r="D34" i="8" l="1"/>
  <c r="D33" i="8"/>
  <c r="C33" i="17" l="1"/>
  <c r="D33" i="17"/>
  <c r="E33" i="17"/>
  <c r="F33" i="17"/>
  <c r="G33" i="17"/>
  <c r="H33" i="17"/>
  <c r="I33" i="17"/>
  <c r="J33" i="17"/>
  <c r="K33" i="17"/>
  <c r="L33" i="17"/>
  <c r="M33" i="17"/>
  <c r="N33" i="17"/>
  <c r="Z33" i="17" s="1"/>
  <c r="O33" i="17"/>
  <c r="P33" i="17"/>
  <c r="Q33" i="17"/>
  <c r="R33" i="17"/>
  <c r="S33" i="17"/>
  <c r="T33" i="17"/>
  <c r="U33" i="17"/>
  <c r="V33" i="17"/>
  <c r="W33" i="17"/>
  <c r="X33" i="17"/>
  <c r="Y33" i="17"/>
  <c r="AA33" i="17"/>
  <c r="D98" i="10"/>
  <c r="E98" i="10"/>
  <c r="F98" i="10"/>
  <c r="G98" i="10"/>
  <c r="H98" i="10"/>
  <c r="I98" i="10"/>
  <c r="J98" i="10"/>
  <c r="C98" i="10"/>
  <c r="D97" i="10"/>
  <c r="E97" i="10"/>
  <c r="F97" i="10"/>
  <c r="G97" i="10"/>
  <c r="H97" i="10"/>
  <c r="I97" i="10"/>
  <c r="J97" i="10"/>
  <c r="C97" i="10"/>
  <c r="E35" i="9"/>
  <c r="G35" i="9"/>
  <c r="H35" i="9"/>
  <c r="I35" i="9"/>
  <c r="J35" i="9"/>
  <c r="K35" i="9"/>
  <c r="L35" i="9"/>
  <c r="M35" i="9"/>
  <c r="N35" i="9"/>
  <c r="O35" i="9"/>
  <c r="D68" i="15"/>
  <c r="E68" i="15"/>
  <c r="F68" i="15"/>
  <c r="G68" i="15"/>
  <c r="H68" i="15"/>
  <c r="I68" i="15"/>
  <c r="J68" i="15"/>
  <c r="K68" i="15"/>
  <c r="D67" i="15"/>
  <c r="E67" i="15"/>
  <c r="F67" i="15"/>
  <c r="G67" i="15"/>
  <c r="H67" i="15"/>
  <c r="I67" i="15"/>
  <c r="J67" i="15"/>
  <c r="K67" i="15"/>
  <c r="G32" i="1" l="1"/>
  <c r="D32" i="1"/>
  <c r="E32" i="1"/>
  <c r="C32" i="1"/>
  <c r="F32" i="1" l="1"/>
  <c r="C100" i="10"/>
  <c r="J61" i="10"/>
  <c r="E36" i="9"/>
  <c r="G36" i="9"/>
  <c r="H36" i="9"/>
  <c r="I36" i="9"/>
  <c r="J36" i="9"/>
  <c r="K36" i="9"/>
  <c r="L36" i="9"/>
  <c r="M36" i="9"/>
  <c r="N36" i="9"/>
  <c r="O36" i="9"/>
  <c r="E69" i="15"/>
  <c r="F69" i="15"/>
  <c r="G69" i="15"/>
  <c r="H69" i="15"/>
  <c r="I69" i="15"/>
  <c r="J69" i="15"/>
  <c r="K69" i="15"/>
  <c r="E70" i="15"/>
  <c r="F70" i="15"/>
  <c r="G70" i="15"/>
  <c r="H70" i="15"/>
  <c r="I70" i="15"/>
  <c r="J70" i="15"/>
  <c r="K70" i="15"/>
  <c r="D70" i="15"/>
  <c r="D69" i="15"/>
  <c r="C38" i="1"/>
  <c r="E58" i="15" l="1"/>
  <c r="F58" i="15"/>
  <c r="G58" i="15"/>
  <c r="H58" i="15"/>
  <c r="I58" i="15"/>
  <c r="J58" i="15"/>
  <c r="K58" i="15"/>
  <c r="D58" i="15"/>
  <c r="E57" i="15"/>
  <c r="F57" i="15"/>
  <c r="G57" i="15"/>
  <c r="H57" i="15"/>
  <c r="I57" i="15"/>
  <c r="J57" i="15"/>
  <c r="K57" i="15"/>
  <c r="D57" i="15"/>
  <c r="P7" i="13"/>
  <c r="C45" i="10"/>
  <c r="D45" i="10"/>
  <c r="E45" i="10"/>
  <c r="F45" i="10"/>
  <c r="G45" i="10"/>
  <c r="H45" i="10"/>
  <c r="I45" i="10"/>
  <c r="J45" i="10"/>
  <c r="C21" i="10"/>
  <c r="D21" i="10"/>
  <c r="E21" i="10"/>
  <c r="F21" i="10"/>
  <c r="G21" i="10"/>
  <c r="H21" i="10"/>
  <c r="I21" i="10"/>
  <c r="J21" i="10"/>
  <c r="C24" i="10"/>
  <c r="D24" i="10"/>
  <c r="E24" i="10"/>
  <c r="F24" i="10"/>
  <c r="G24" i="10"/>
  <c r="H24" i="10"/>
  <c r="I24" i="10"/>
  <c r="J24" i="10"/>
  <c r="C27" i="10"/>
  <c r="D27" i="10"/>
  <c r="E27" i="10"/>
  <c r="F27" i="10"/>
  <c r="G27" i="10"/>
  <c r="H27" i="10"/>
  <c r="I27" i="10"/>
  <c r="J27" i="10"/>
  <c r="C12" i="10"/>
  <c r="D12" i="10"/>
  <c r="E12" i="10"/>
  <c r="F12" i="10"/>
  <c r="G12" i="10"/>
  <c r="H12" i="10"/>
  <c r="I12" i="10"/>
  <c r="J12" i="10"/>
  <c r="C15" i="10"/>
  <c r="D15" i="10"/>
  <c r="E15" i="10"/>
  <c r="F15" i="10"/>
  <c r="G15" i="10"/>
  <c r="H15" i="10"/>
  <c r="I15" i="10"/>
  <c r="J15" i="10"/>
  <c r="J54" i="10"/>
  <c r="C60" i="10"/>
  <c r="D60" i="10"/>
  <c r="E60" i="10"/>
  <c r="F60" i="10"/>
  <c r="G60" i="10"/>
  <c r="H60" i="10"/>
  <c r="I60" i="10"/>
  <c r="J60" i="10"/>
  <c r="C94" i="10"/>
  <c r="D94" i="10"/>
  <c r="E94" i="10"/>
  <c r="F94" i="10"/>
  <c r="G94" i="10"/>
  <c r="H94" i="10"/>
  <c r="I94" i="10"/>
  <c r="J94" i="10"/>
  <c r="J95" i="10"/>
  <c r="D100" i="10"/>
  <c r="E100" i="10"/>
  <c r="F100" i="10"/>
  <c r="G100" i="10"/>
  <c r="H100" i="10"/>
  <c r="I100" i="10"/>
  <c r="J100" i="10"/>
  <c r="C101" i="10"/>
  <c r="D101" i="10"/>
  <c r="E101" i="10"/>
  <c r="F101" i="10"/>
  <c r="G101" i="10"/>
  <c r="H101" i="10"/>
  <c r="I101" i="10"/>
  <c r="J101" i="10"/>
  <c r="D85" i="10"/>
  <c r="E85" i="10"/>
  <c r="F85" i="10"/>
  <c r="G85" i="10"/>
  <c r="H85" i="10"/>
  <c r="I85" i="10"/>
  <c r="J85" i="10"/>
  <c r="C86" i="10"/>
  <c r="D86" i="10"/>
  <c r="E86" i="10"/>
  <c r="F86" i="10"/>
  <c r="G86" i="10"/>
  <c r="H86" i="10"/>
  <c r="I86" i="10"/>
  <c r="J86" i="10"/>
  <c r="D92" i="10"/>
  <c r="E92" i="10"/>
  <c r="F92" i="10"/>
  <c r="G92" i="10"/>
  <c r="H92" i="10"/>
  <c r="I92" i="10"/>
  <c r="J92" i="10"/>
  <c r="C92" i="10"/>
  <c r="D91" i="10"/>
  <c r="E91" i="10"/>
  <c r="F91" i="10"/>
  <c r="G91" i="10"/>
  <c r="H91" i="10"/>
  <c r="I91" i="10"/>
  <c r="J91" i="10"/>
  <c r="C91" i="10"/>
  <c r="Q20" i="9"/>
  <c r="E64" i="8"/>
  <c r="F64" i="8"/>
  <c r="G64" i="8"/>
  <c r="H64" i="8"/>
  <c r="I64" i="8"/>
  <c r="J64" i="8"/>
  <c r="K64" i="8"/>
  <c r="L64" i="8"/>
  <c r="M64" i="8"/>
  <c r="D64" i="8"/>
  <c r="E63" i="8"/>
  <c r="F63" i="8"/>
  <c r="G63" i="8"/>
  <c r="H63" i="8"/>
  <c r="I63" i="8"/>
  <c r="J63" i="8"/>
  <c r="K63" i="8"/>
  <c r="L63" i="8"/>
  <c r="M63" i="8"/>
  <c r="D63" i="8"/>
  <c r="L41" i="15"/>
  <c r="L42" i="15"/>
  <c r="L68" i="15" s="1"/>
  <c r="L43" i="15"/>
  <c r="L44" i="15"/>
  <c r="D63" i="15"/>
  <c r="L37" i="15"/>
  <c r="E63" i="14"/>
  <c r="F63" i="14"/>
  <c r="G63" i="14"/>
  <c r="H63" i="14"/>
  <c r="I63" i="14"/>
  <c r="J63" i="14"/>
  <c r="K63" i="14"/>
  <c r="E62" i="14"/>
  <c r="F62" i="14"/>
  <c r="G62" i="14"/>
  <c r="H62" i="14"/>
  <c r="I62" i="14"/>
  <c r="J62" i="14"/>
  <c r="K62" i="14"/>
  <c r="D62" i="14"/>
  <c r="D63" i="14"/>
  <c r="H99" i="10" l="1"/>
  <c r="D99" i="10"/>
  <c r="H96" i="10"/>
  <c r="D96" i="10"/>
  <c r="G99" i="10"/>
  <c r="C99" i="10"/>
  <c r="G96" i="10"/>
  <c r="C96" i="10"/>
  <c r="J99" i="10"/>
  <c r="F99" i="10"/>
  <c r="J96" i="10"/>
  <c r="F96" i="10"/>
  <c r="J93" i="10"/>
  <c r="I99" i="10"/>
  <c r="E99" i="10"/>
  <c r="I96" i="10"/>
  <c r="E96" i="10"/>
  <c r="J84" i="10"/>
  <c r="I84" i="10"/>
  <c r="H84" i="10"/>
  <c r="D84" i="10"/>
  <c r="F84" i="10"/>
  <c r="E84" i="10"/>
  <c r="G84" i="10"/>
  <c r="C84" i="10"/>
  <c r="J20" i="11"/>
  <c r="C7" i="10"/>
  <c r="E38" i="9"/>
  <c r="G38" i="9"/>
  <c r="H38" i="9"/>
  <c r="I38" i="9"/>
  <c r="J38" i="9"/>
  <c r="K38" i="9"/>
  <c r="L38" i="9"/>
  <c r="M38" i="9"/>
  <c r="N38" i="9"/>
  <c r="O38" i="9"/>
  <c r="L22" i="14"/>
  <c r="G40" i="1"/>
  <c r="F27" i="1"/>
  <c r="C88" i="10"/>
  <c r="D104" i="10" l="1"/>
  <c r="E104" i="10"/>
  <c r="F104" i="10"/>
  <c r="G104" i="10"/>
  <c r="H104" i="10"/>
  <c r="I104" i="10"/>
  <c r="J104" i="10"/>
  <c r="C104" i="10"/>
  <c r="D103" i="10"/>
  <c r="E103" i="10"/>
  <c r="F103" i="10"/>
  <c r="G103" i="10"/>
  <c r="H103" i="10"/>
  <c r="I103" i="10"/>
  <c r="J103" i="10"/>
  <c r="C103" i="10"/>
  <c r="E37" i="9"/>
  <c r="G37" i="9"/>
  <c r="H37" i="9"/>
  <c r="I37" i="9"/>
  <c r="J37" i="9"/>
  <c r="K37" i="9"/>
  <c r="L37" i="9"/>
  <c r="M37" i="9"/>
  <c r="N37" i="9"/>
  <c r="O37" i="9"/>
  <c r="Q18" i="9"/>
  <c r="Q19" i="9"/>
  <c r="Q21" i="9"/>
  <c r="Q22" i="9"/>
  <c r="Q23" i="9"/>
  <c r="Q24" i="9"/>
  <c r="Q25" i="9"/>
  <c r="E72" i="15"/>
  <c r="F72" i="15"/>
  <c r="G72" i="15"/>
  <c r="H72" i="15"/>
  <c r="I72" i="15"/>
  <c r="J72" i="15"/>
  <c r="K72" i="15"/>
  <c r="D72" i="15"/>
  <c r="E71" i="15"/>
  <c r="F71" i="15"/>
  <c r="G71" i="15"/>
  <c r="H71" i="15"/>
  <c r="I71" i="15"/>
  <c r="J71" i="15"/>
  <c r="K71" i="15"/>
  <c r="D71" i="15"/>
  <c r="E71" i="14"/>
  <c r="F71" i="14"/>
  <c r="G71" i="14"/>
  <c r="H71" i="14"/>
  <c r="I71" i="14"/>
  <c r="J71" i="14"/>
  <c r="K71" i="14"/>
  <c r="D71" i="14"/>
  <c r="E70" i="14"/>
  <c r="F70" i="14"/>
  <c r="G70" i="14"/>
  <c r="H70" i="14"/>
  <c r="I70" i="14"/>
  <c r="J70" i="14"/>
  <c r="K70" i="14"/>
  <c r="D70" i="14"/>
  <c r="C102" i="10" l="1"/>
  <c r="D20" i="11"/>
  <c r="E20" i="11"/>
  <c r="F20" i="11"/>
  <c r="D110" i="10"/>
  <c r="E110" i="10"/>
  <c r="F110" i="10"/>
  <c r="G110" i="10"/>
  <c r="H110" i="10"/>
  <c r="I110" i="10"/>
  <c r="J110" i="10"/>
  <c r="C110" i="10"/>
  <c r="D109" i="10"/>
  <c r="E109" i="10"/>
  <c r="F109" i="10"/>
  <c r="G109" i="10"/>
  <c r="H109" i="10"/>
  <c r="I109" i="10"/>
  <c r="J109" i="10"/>
  <c r="C109" i="10"/>
  <c r="Q7" i="9"/>
  <c r="P7" i="9" s="1"/>
  <c r="Q8" i="9"/>
  <c r="Q9" i="9"/>
  <c r="Q32" i="9" s="1"/>
  <c r="Q10" i="9"/>
  <c r="Q34" i="9" s="1"/>
  <c r="Q11" i="9"/>
  <c r="Q35" i="9" s="1"/>
  <c r="Q12" i="9"/>
  <c r="Q13" i="9"/>
  <c r="Q38" i="9" s="1"/>
  <c r="Q14" i="9"/>
  <c r="Q6" i="9"/>
  <c r="D14" i="9"/>
  <c r="C14" i="9" s="1"/>
  <c r="D40" i="13"/>
  <c r="E40" i="13"/>
  <c r="F40" i="13"/>
  <c r="G40" i="13"/>
  <c r="H40" i="13"/>
  <c r="I40" i="13"/>
  <c r="J40" i="13"/>
  <c r="K40" i="13"/>
  <c r="L40" i="13"/>
  <c r="M40" i="13"/>
  <c r="N40" i="13"/>
  <c r="O40" i="13"/>
  <c r="C40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C39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C38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C37" i="13"/>
  <c r="D36" i="13"/>
  <c r="E36" i="13"/>
  <c r="F36" i="13"/>
  <c r="G36" i="13"/>
  <c r="H36" i="13"/>
  <c r="I36" i="13"/>
  <c r="J36" i="13"/>
  <c r="L36" i="13"/>
  <c r="M36" i="13"/>
  <c r="N36" i="13"/>
  <c r="O36" i="13"/>
  <c r="C36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C35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C33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C31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C30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C29" i="13"/>
  <c r="D38" i="17"/>
  <c r="E38" i="17"/>
  <c r="F38" i="17"/>
  <c r="G38" i="17"/>
  <c r="H38" i="17"/>
  <c r="I38" i="17"/>
  <c r="J38" i="17"/>
  <c r="K38" i="17"/>
  <c r="L38" i="17"/>
  <c r="M38" i="17"/>
  <c r="N38" i="17"/>
  <c r="C38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C37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C36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C35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C34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C31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C29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C28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C27" i="17"/>
  <c r="L49" i="15"/>
  <c r="F28" i="1"/>
  <c r="C79" i="10"/>
  <c r="D113" i="10"/>
  <c r="E113" i="10"/>
  <c r="F113" i="10"/>
  <c r="G113" i="10"/>
  <c r="H113" i="10"/>
  <c r="I113" i="10"/>
  <c r="J113" i="10"/>
  <c r="C113" i="10"/>
  <c r="D112" i="10"/>
  <c r="E112" i="10"/>
  <c r="F112" i="10"/>
  <c r="G112" i="10"/>
  <c r="H112" i="10"/>
  <c r="I112" i="10"/>
  <c r="J112" i="10"/>
  <c r="C112" i="10"/>
  <c r="R30" i="9"/>
  <c r="T30" i="9"/>
  <c r="U30" i="9"/>
  <c r="V30" i="9"/>
  <c r="W30" i="9"/>
  <c r="X30" i="9"/>
  <c r="Y30" i="9"/>
  <c r="Z30" i="9"/>
  <c r="AA30" i="9"/>
  <c r="AB30" i="9"/>
  <c r="AC30" i="9"/>
  <c r="Q31" i="9"/>
  <c r="R31" i="9"/>
  <c r="T31" i="9"/>
  <c r="U31" i="9"/>
  <c r="V31" i="9"/>
  <c r="W31" i="9"/>
  <c r="X31" i="9"/>
  <c r="Y31" i="9"/>
  <c r="Z31" i="9"/>
  <c r="AA31" i="9"/>
  <c r="AB31" i="9"/>
  <c r="AC31" i="9"/>
  <c r="R32" i="9"/>
  <c r="T32" i="9"/>
  <c r="U32" i="9"/>
  <c r="V32" i="9"/>
  <c r="W32" i="9"/>
  <c r="X32" i="9"/>
  <c r="Y32" i="9"/>
  <c r="Z32" i="9"/>
  <c r="AA32" i="9"/>
  <c r="AB32" i="9"/>
  <c r="AC32" i="9"/>
  <c r="Q33" i="9"/>
  <c r="R33" i="9"/>
  <c r="T33" i="9"/>
  <c r="U33" i="9"/>
  <c r="V33" i="9"/>
  <c r="W33" i="9"/>
  <c r="X33" i="9"/>
  <c r="Y33" i="9"/>
  <c r="Z33" i="9"/>
  <c r="AA33" i="9"/>
  <c r="AB33" i="9"/>
  <c r="AC33" i="9"/>
  <c r="AC34" i="9"/>
  <c r="AB34" i="9"/>
  <c r="AA34" i="9"/>
  <c r="Z34" i="9"/>
  <c r="Y34" i="9"/>
  <c r="X34" i="9"/>
  <c r="W34" i="9"/>
  <c r="V34" i="9"/>
  <c r="U34" i="9"/>
  <c r="T34" i="9"/>
  <c r="R35" i="9"/>
  <c r="T35" i="9"/>
  <c r="U35" i="9"/>
  <c r="V35" i="9"/>
  <c r="W35" i="9"/>
  <c r="X35" i="9"/>
  <c r="Y35" i="9"/>
  <c r="Z35" i="9"/>
  <c r="AA35" i="9"/>
  <c r="AB35" i="9"/>
  <c r="AC35" i="9"/>
  <c r="Q36" i="9"/>
  <c r="R36" i="9"/>
  <c r="T36" i="9"/>
  <c r="U36" i="9"/>
  <c r="V36" i="9"/>
  <c r="W36" i="9"/>
  <c r="X36" i="9"/>
  <c r="Y36" i="9"/>
  <c r="Z36" i="9"/>
  <c r="AA36" i="9"/>
  <c r="AB36" i="9"/>
  <c r="AC36" i="9"/>
  <c r="Q37" i="9"/>
  <c r="R37" i="9"/>
  <c r="T37" i="9"/>
  <c r="U37" i="9"/>
  <c r="V37" i="9"/>
  <c r="W37" i="9"/>
  <c r="X37" i="9"/>
  <c r="Y37" i="9"/>
  <c r="Z37" i="9"/>
  <c r="AA37" i="9"/>
  <c r="AB37" i="9"/>
  <c r="AC37" i="9"/>
  <c r="R38" i="9"/>
  <c r="T38" i="9"/>
  <c r="U38" i="9"/>
  <c r="V38" i="9"/>
  <c r="W38" i="9"/>
  <c r="X38" i="9"/>
  <c r="Y38" i="9"/>
  <c r="Z38" i="9"/>
  <c r="AA38" i="9"/>
  <c r="AB38" i="9"/>
  <c r="AC38" i="9"/>
  <c r="E39" i="9"/>
  <c r="G39" i="9"/>
  <c r="H39" i="9"/>
  <c r="I39" i="9"/>
  <c r="J39" i="9"/>
  <c r="K39" i="9"/>
  <c r="L39" i="9"/>
  <c r="M39" i="9"/>
  <c r="N39" i="9"/>
  <c r="O39" i="9"/>
  <c r="R39" i="9"/>
  <c r="T39" i="9"/>
  <c r="U39" i="9"/>
  <c r="V39" i="9"/>
  <c r="W39" i="9"/>
  <c r="X39" i="9"/>
  <c r="Y39" i="9"/>
  <c r="Z39" i="9"/>
  <c r="AA39" i="9"/>
  <c r="AB39" i="9"/>
  <c r="AC39" i="9"/>
  <c r="E40" i="9"/>
  <c r="G40" i="9"/>
  <c r="H40" i="9"/>
  <c r="I40" i="9"/>
  <c r="J40" i="9"/>
  <c r="K40" i="9"/>
  <c r="L40" i="9"/>
  <c r="M40" i="9"/>
  <c r="N40" i="9"/>
  <c r="O40" i="9"/>
  <c r="R40" i="9"/>
  <c r="T40" i="9"/>
  <c r="U40" i="9"/>
  <c r="V40" i="9"/>
  <c r="W40" i="9"/>
  <c r="X40" i="9"/>
  <c r="Y40" i="9"/>
  <c r="Z40" i="9"/>
  <c r="AA40" i="9"/>
  <c r="AB40" i="9"/>
  <c r="AC40" i="9"/>
  <c r="R37" i="17" l="1"/>
  <c r="P37" i="17"/>
  <c r="Q30" i="9"/>
  <c r="C111" i="10"/>
  <c r="Q5" i="9"/>
  <c r="C6" i="9"/>
  <c r="E78" i="8"/>
  <c r="F78" i="8"/>
  <c r="G78" i="8"/>
  <c r="H78" i="8"/>
  <c r="I78" i="8"/>
  <c r="J78" i="8"/>
  <c r="K78" i="8"/>
  <c r="L78" i="8"/>
  <c r="M78" i="8"/>
  <c r="D78" i="8"/>
  <c r="E77" i="8"/>
  <c r="F77" i="8"/>
  <c r="G77" i="8"/>
  <c r="H77" i="8"/>
  <c r="I77" i="8"/>
  <c r="J77" i="8"/>
  <c r="K77" i="8"/>
  <c r="L77" i="8"/>
  <c r="M77" i="8"/>
  <c r="D77" i="8"/>
  <c r="Q7" i="13"/>
  <c r="R7" i="13"/>
  <c r="S7" i="13"/>
  <c r="T7" i="13"/>
  <c r="U7" i="13"/>
  <c r="V7" i="13"/>
  <c r="W7" i="13"/>
  <c r="X7" i="13"/>
  <c r="Y7" i="13"/>
  <c r="Z7" i="13"/>
  <c r="AA7" i="13"/>
  <c r="P9" i="13"/>
  <c r="P10" i="13"/>
  <c r="P11" i="13"/>
  <c r="P12" i="13"/>
  <c r="P13" i="13"/>
  <c r="P14" i="13"/>
  <c r="Q6" i="13"/>
  <c r="R6" i="13"/>
  <c r="S6" i="13"/>
  <c r="T6" i="13"/>
  <c r="U6" i="13"/>
  <c r="V6" i="13"/>
  <c r="W6" i="13"/>
  <c r="X6" i="13"/>
  <c r="Y6" i="13"/>
  <c r="Z6" i="13"/>
  <c r="AA6" i="13"/>
  <c r="Q40" i="13"/>
  <c r="R40" i="13"/>
  <c r="S40" i="13"/>
  <c r="T40" i="13"/>
  <c r="U40" i="13"/>
  <c r="V40" i="13"/>
  <c r="W40" i="13"/>
  <c r="X40" i="13"/>
  <c r="Y40" i="13"/>
  <c r="Z40" i="13"/>
  <c r="AA40" i="13"/>
  <c r="Q39" i="13"/>
  <c r="R39" i="13"/>
  <c r="S39" i="13"/>
  <c r="T39" i="13"/>
  <c r="U39" i="13"/>
  <c r="V39" i="13"/>
  <c r="W39" i="13"/>
  <c r="X39" i="13"/>
  <c r="Y39" i="13"/>
  <c r="Z39" i="13"/>
  <c r="AA39" i="13"/>
  <c r="Q38" i="13"/>
  <c r="R38" i="13"/>
  <c r="S38" i="13"/>
  <c r="T38" i="13"/>
  <c r="U38" i="13"/>
  <c r="V38" i="13"/>
  <c r="W38" i="13"/>
  <c r="X38" i="13"/>
  <c r="Y38" i="13"/>
  <c r="Z38" i="13"/>
  <c r="AA38" i="13"/>
  <c r="Q37" i="13"/>
  <c r="R37" i="13"/>
  <c r="S37" i="13"/>
  <c r="T37" i="13"/>
  <c r="U37" i="13"/>
  <c r="V37" i="13"/>
  <c r="W37" i="13"/>
  <c r="X37" i="13"/>
  <c r="Y37" i="13"/>
  <c r="Z37" i="13"/>
  <c r="AA37" i="13"/>
  <c r="Q36" i="13"/>
  <c r="R36" i="13"/>
  <c r="S36" i="13"/>
  <c r="T36" i="13"/>
  <c r="U36" i="13"/>
  <c r="V36" i="13"/>
  <c r="W36" i="13"/>
  <c r="X36" i="13"/>
  <c r="Y36" i="13"/>
  <c r="Z36" i="13"/>
  <c r="AA36" i="13"/>
  <c r="Q35" i="13"/>
  <c r="R35" i="13"/>
  <c r="S35" i="13"/>
  <c r="T35" i="13"/>
  <c r="U35" i="13"/>
  <c r="V35" i="13"/>
  <c r="W35" i="13"/>
  <c r="X35" i="13"/>
  <c r="Y35" i="13"/>
  <c r="Z35" i="13"/>
  <c r="AA35" i="13"/>
  <c r="Q33" i="13"/>
  <c r="R33" i="13"/>
  <c r="S33" i="13"/>
  <c r="T33" i="13"/>
  <c r="U33" i="13"/>
  <c r="V33" i="13"/>
  <c r="W33" i="13"/>
  <c r="X33" i="13"/>
  <c r="Y33" i="13"/>
  <c r="Z33" i="13"/>
  <c r="AA33" i="13"/>
  <c r="Q32" i="13"/>
  <c r="R32" i="13"/>
  <c r="S32" i="13"/>
  <c r="T32" i="13"/>
  <c r="U32" i="13"/>
  <c r="V32" i="13"/>
  <c r="W32" i="13"/>
  <c r="X32" i="13"/>
  <c r="Y32" i="13"/>
  <c r="Z32" i="13"/>
  <c r="AA32" i="13"/>
  <c r="Q31" i="13"/>
  <c r="R31" i="13"/>
  <c r="S31" i="13"/>
  <c r="T31" i="13"/>
  <c r="U31" i="13"/>
  <c r="V31" i="13"/>
  <c r="W31" i="13"/>
  <c r="X31" i="13"/>
  <c r="Y31" i="13"/>
  <c r="Z31" i="13"/>
  <c r="AA31" i="13"/>
  <c r="Q30" i="13"/>
  <c r="R30" i="13"/>
  <c r="S30" i="13"/>
  <c r="T30" i="13"/>
  <c r="U30" i="13"/>
  <c r="V30" i="13"/>
  <c r="W30" i="13"/>
  <c r="X30" i="13"/>
  <c r="Y30" i="13"/>
  <c r="Z30" i="13"/>
  <c r="AA30" i="13"/>
  <c r="P30" i="13"/>
  <c r="P31" i="13"/>
  <c r="P32" i="13"/>
  <c r="P33" i="13"/>
  <c r="P35" i="13"/>
  <c r="P36" i="13"/>
  <c r="P37" i="13"/>
  <c r="P38" i="13"/>
  <c r="P39" i="13"/>
  <c r="P40" i="13"/>
  <c r="Q29" i="13"/>
  <c r="R29" i="13"/>
  <c r="S29" i="13"/>
  <c r="T29" i="13"/>
  <c r="U29" i="13"/>
  <c r="V29" i="13"/>
  <c r="W29" i="13"/>
  <c r="X29" i="13"/>
  <c r="Y29" i="13"/>
  <c r="Z29" i="13"/>
  <c r="AA29" i="13"/>
  <c r="Q24" i="17"/>
  <c r="R24" i="17"/>
  <c r="S24" i="17"/>
  <c r="T24" i="17"/>
  <c r="U24" i="17"/>
  <c r="V24" i="17"/>
  <c r="W24" i="17"/>
  <c r="X24" i="17"/>
  <c r="Y24" i="17"/>
  <c r="Z24" i="17"/>
  <c r="AA24" i="17"/>
  <c r="P24" i="17"/>
  <c r="P23" i="17"/>
  <c r="Q38" i="17"/>
  <c r="R38" i="17"/>
  <c r="S38" i="17"/>
  <c r="T38" i="17"/>
  <c r="U38" i="17"/>
  <c r="V38" i="17"/>
  <c r="W38" i="17"/>
  <c r="X38" i="17"/>
  <c r="Y38" i="17"/>
  <c r="Z38" i="17"/>
  <c r="P38" i="17"/>
  <c r="Q37" i="17"/>
  <c r="S37" i="17"/>
  <c r="T37" i="17"/>
  <c r="U37" i="17"/>
  <c r="V37" i="17"/>
  <c r="W37" i="17"/>
  <c r="X37" i="17"/>
  <c r="Y37" i="17"/>
  <c r="Z37" i="17"/>
  <c r="AA37" i="17"/>
  <c r="O38" i="17"/>
  <c r="AA38" i="17" s="1"/>
  <c r="E78" i="15"/>
  <c r="F78" i="15"/>
  <c r="G78" i="15"/>
  <c r="H78" i="15"/>
  <c r="I78" i="15"/>
  <c r="J78" i="15"/>
  <c r="K78" i="15"/>
  <c r="D78" i="15"/>
  <c r="E77" i="15"/>
  <c r="F77" i="15"/>
  <c r="G77" i="15"/>
  <c r="H77" i="15"/>
  <c r="I77" i="15"/>
  <c r="J77" i="15"/>
  <c r="K77" i="15"/>
  <c r="D77" i="15"/>
  <c r="E77" i="14"/>
  <c r="F77" i="14"/>
  <c r="G77" i="14"/>
  <c r="H77" i="14"/>
  <c r="I77" i="14"/>
  <c r="J77" i="14"/>
  <c r="K77" i="14"/>
  <c r="D77" i="14"/>
  <c r="E76" i="14"/>
  <c r="F76" i="14"/>
  <c r="G76" i="14"/>
  <c r="H76" i="14"/>
  <c r="I76" i="14"/>
  <c r="J76" i="14"/>
  <c r="K76" i="14"/>
  <c r="D76" i="14"/>
  <c r="L29" i="14"/>
  <c r="L30" i="14"/>
  <c r="L32" i="14"/>
  <c r="L33" i="14"/>
  <c r="L34" i="14"/>
  <c r="L35" i="14"/>
  <c r="L36" i="14"/>
  <c r="L62" i="14" s="1"/>
  <c r="L37" i="14"/>
  <c r="L63" i="14" s="1"/>
  <c r="L40" i="14"/>
  <c r="L41" i="14"/>
  <c r="L42" i="14"/>
  <c r="L43" i="14"/>
  <c r="L44" i="14"/>
  <c r="L70" i="14" s="1"/>
  <c r="L45" i="14"/>
  <c r="L71" i="14" s="1"/>
  <c r="L46" i="14"/>
  <c r="L47" i="14"/>
  <c r="L48" i="14"/>
  <c r="L49" i="14"/>
  <c r="L50" i="14"/>
  <c r="L76" i="14" s="1"/>
  <c r="L51" i="14"/>
  <c r="L77" i="14" s="1"/>
  <c r="L28" i="14"/>
  <c r="E60" i="15" l="1"/>
  <c r="F60" i="15"/>
  <c r="G60" i="15"/>
  <c r="H60" i="15"/>
  <c r="I60" i="15"/>
  <c r="J60" i="15"/>
  <c r="K60" i="15"/>
  <c r="D60" i="15"/>
  <c r="E59" i="15"/>
  <c r="F59" i="15"/>
  <c r="G59" i="15"/>
  <c r="H59" i="15"/>
  <c r="I59" i="15"/>
  <c r="J59" i="15"/>
  <c r="K59" i="15"/>
  <c r="D59" i="15"/>
  <c r="L29" i="15"/>
  <c r="L30" i="15"/>
  <c r="L31" i="15"/>
  <c r="L32" i="15"/>
  <c r="L33" i="15"/>
  <c r="L34" i="15"/>
  <c r="L35" i="15"/>
  <c r="L36" i="15"/>
  <c r="L38" i="15"/>
  <c r="L64" i="15" s="1"/>
  <c r="L45" i="15"/>
  <c r="L71" i="15" s="1"/>
  <c r="L46" i="15"/>
  <c r="L72" i="15" s="1"/>
  <c r="L47" i="15"/>
  <c r="L48" i="15"/>
  <c r="L50" i="15"/>
  <c r="L51" i="15"/>
  <c r="L77" i="15" s="1"/>
  <c r="L52" i="15"/>
  <c r="L78" i="15" s="1"/>
  <c r="L10" i="15"/>
  <c r="L11" i="15"/>
  <c r="L12" i="15"/>
  <c r="L13" i="15"/>
  <c r="L14" i="15"/>
  <c r="L15" i="15"/>
  <c r="L16" i="15"/>
  <c r="L19" i="15"/>
  <c r="L67" i="15" s="1"/>
  <c r="L21" i="15"/>
  <c r="L69" i="15" s="1"/>
  <c r="L22" i="15"/>
  <c r="L70" i="15" s="1"/>
  <c r="L23" i="15"/>
  <c r="L24" i="15"/>
  <c r="L25" i="15"/>
  <c r="L26" i="15"/>
  <c r="L9" i="15"/>
  <c r="L14" i="14"/>
  <c r="L15" i="14"/>
  <c r="L18" i="14"/>
  <c r="L19" i="14"/>
  <c r="L20" i="14"/>
  <c r="L68" i="14" s="1"/>
  <c r="L21" i="14"/>
  <c r="L23" i="14"/>
  <c r="L24" i="14"/>
  <c r="L25" i="14"/>
  <c r="L9" i="14"/>
  <c r="L10" i="14"/>
  <c r="L11" i="14"/>
  <c r="L12" i="14"/>
  <c r="L13" i="14"/>
  <c r="L8" i="14"/>
  <c r="R29" i="9"/>
  <c r="T29" i="9"/>
  <c r="U29" i="9"/>
  <c r="V29" i="9"/>
  <c r="W29" i="9"/>
  <c r="X29" i="9"/>
  <c r="Y29" i="9"/>
  <c r="Z29" i="9"/>
  <c r="AA29" i="9"/>
  <c r="AB29" i="9"/>
  <c r="AC29" i="9"/>
  <c r="Q26" i="9"/>
  <c r="Q39" i="9" s="1"/>
  <c r="Q27" i="9"/>
  <c r="Q40" i="9" s="1"/>
  <c r="Q16" i="9"/>
  <c r="P16" i="9" s="1"/>
  <c r="P30" i="9"/>
  <c r="P18" i="9"/>
  <c r="P19" i="9"/>
  <c r="P20" i="9"/>
  <c r="P33" i="9" s="1"/>
  <c r="P21" i="9"/>
  <c r="P22" i="9"/>
  <c r="P23" i="9"/>
  <c r="P24" i="9"/>
  <c r="P37" i="9" s="1"/>
  <c r="P25" i="9"/>
  <c r="P6" i="9"/>
  <c r="P8" i="9"/>
  <c r="P9" i="9"/>
  <c r="P10" i="9"/>
  <c r="P11" i="9"/>
  <c r="P12" i="9"/>
  <c r="P13" i="9"/>
  <c r="P14" i="9"/>
  <c r="E29" i="9"/>
  <c r="G29" i="9"/>
  <c r="H29" i="9"/>
  <c r="I29" i="9"/>
  <c r="J29" i="9"/>
  <c r="K29" i="9"/>
  <c r="L29" i="9"/>
  <c r="M29" i="9"/>
  <c r="N29" i="9"/>
  <c r="O29" i="9"/>
  <c r="D17" i="9"/>
  <c r="D18" i="9"/>
  <c r="D19" i="9"/>
  <c r="D20" i="9"/>
  <c r="D21" i="9"/>
  <c r="D22" i="9"/>
  <c r="D23" i="9"/>
  <c r="D24" i="9"/>
  <c r="D37" i="9" s="1"/>
  <c r="D25" i="9"/>
  <c r="D26" i="9"/>
  <c r="D27" i="9"/>
  <c r="D16" i="9"/>
  <c r="C16" i="9" s="1"/>
  <c r="C29" i="9" s="1"/>
  <c r="G5" i="9"/>
  <c r="H5" i="9"/>
  <c r="I5" i="9"/>
  <c r="J5" i="9"/>
  <c r="K5" i="9"/>
  <c r="L5" i="9"/>
  <c r="M5" i="9"/>
  <c r="N5" i="9"/>
  <c r="O5" i="9"/>
  <c r="E5" i="9"/>
  <c r="D8" i="9"/>
  <c r="C8" i="9" s="1"/>
  <c r="D9" i="9"/>
  <c r="C9" i="9" s="1"/>
  <c r="D10" i="9"/>
  <c r="C10" i="9" s="1"/>
  <c r="D11" i="9"/>
  <c r="C11" i="9" s="1"/>
  <c r="D12" i="9"/>
  <c r="C12" i="9" s="1"/>
  <c r="D13" i="9"/>
  <c r="C13" i="9" s="1"/>
  <c r="L60" i="15" l="1"/>
  <c r="L59" i="15"/>
  <c r="P38" i="9"/>
  <c r="D29" i="9"/>
  <c r="C27" i="9"/>
  <c r="C40" i="9" s="1"/>
  <c r="D40" i="9"/>
  <c r="Q29" i="9"/>
  <c r="L58" i="15"/>
  <c r="L57" i="15"/>
  <c r="C5" i="9"/>
  <c r="P34" i="9"/>
  <c r="P26" i="9"/>
  <c r="P39" i="9" s="1"/>
  <c r="P32" i="9"/>
  <c r="P36" i="9"/>
  <c r="P31" i="9"/>
  <c r="P35" i="9"/>
  <c r="D5" i="9"/>
  <c r="D38" i="9"/>
  <c r="C25" i="9"/>
  <c r="C38" i="9" s="1"/>
  <c r="D34" i="9"/>
  <c r="C21" i="9"/>
  <c r="C34" i="9" s="1"/>
  <c r="D30" i="9"/>
  <c r="C17" i="9"/>
  <c r="C30" i="9" s="1"/>
  <c r="C24" i="9"/>
  <c r="C37" i="9" s="1"/>
  <c r="D33" i="9"/>
  <c r="C20" i="9"/>
  <c r="C33" i="9" s="1"/>
  <c r="D36" i="9"/>
  <c r="C23" i="9"/>
  <c r="C36" i="9" s="1"/>
  <c r="D32" i="9"/>
  <c r="C19" i="9"/>
  <c r="C32" i="9" s="1"/>
  <c r="D35" i="9"/>
  <c r="C22" i="9"/>
  <c r="C35" i="9" s="1"/>
  <c r="D31" i="9"/>
  <c r="C18" i="9"/>
  <c r="C31" i="9" s="1"/>
  <c r="D39" i="9"/>
  <c r="C26" i="9"/>
  <c r="C39" i="9" s="1"/>
  <c r="P27" i="9"/>
  <c r="P40" i="9" s="1"/>
  <c r="L7" i="14"/>
  <c r="D28" i="9" l="1"/>
  <c r="L55" i="14"/>
  <c r="L54" i="14"/>
  <c r="D55" i="8" l="1"/>
  <c r="D67" i="8"/>
  <c r="E70" i="8" l="1"/>
  <c r="F70" i="8"/>
  <c r="G70" i="8"/>
  <c r="H70" i="8"/>
  <c r="I70" i="8"/>
  <c r="J70" i="8"/>
  <c r="K70" i="8"/>
  <c r="L70" i="8"/>
  <c r="M70" i="8"/>
  <c r="D70" i="8"/>
  <c r="E69" i="8"/>
  <c r="F69" i="8"/>
  <c r="G69" i="8"/>
  <c r="H69" i="8"/>
  <c r="I69" i="8"/>
  <c r="J69" i="8"/>
  <c r="K69" i="8"/>
  <c r="L69" i="8"/>
  <c r="M69" i="8"/>
  <c r="D69" i="8"/>
  <c r="D33" i="10" l="1"/>
  <c r="E33" i="10"/>
  <c r="F33" i="10"/>
  <c r="G33" i="10"/>
  <c r="H33" i="10"/>
  <c r="I33" i="10"/>
  <c r="J33" i="10"/>
  <c r="C33" i="10"/>
  <c r="D30" i="10"/>
  <c r="E30" i="10"/>
  <c r="F30" i="10"/>
  <c r="G30" i="10"/>
  <c r="H30" i="10"/>
  <c r="I30" i="10"/>
  <c r="J30" i="10"/>
  <c r="C30" i="10"/>
  <c r="D18" i="10"/>
  <c r="E18" i="10"/>
  <c r="F18" i="10"/>
  <c r="G18" i="10"/>
  <c r="H18" i="10"/>
  <c r="I18" i="10"/>
  <c r="J18" i="10"/>
  <c r="C18" i="10"/>
  <c r="D9" i="10"/>
  <c r="E9" i="10"/>
  <c r="F9" i="10"/>
  <c r="G9" i="10"/>
  <c r="H9" i="10"/>
  <c r="I9" i="10"/>
  <c r="J9" i="10"/>
  <c r="C9" i="10"/>
  <c r="D72" i="10"/>
  <c r="E72" i="10"/>
  <c r="F72" i="10"/>
  <c r="G72" i="10"/>
  <c r="H72" i="10"/>
  <c r="I72" i="10"/>
  <c r="J72" i="10"/>
  <c r="C72" i="10"/>
  <c r="D69" i="10"/>
  <c r="E69" i="10"/>
  <c r="F69" i="10"/>
  <c r="G69" i="10"/>
  <c r="H69" i="10"/>
  <c r="I69" i="10"/>
  <c r="J69" i="10"/>
  <c r="C69" i="10"/>
  <c r="D66" i="10"/>
  <c r="E66" i="10"/>
  <c r="F66" i="10"/>
  <c r="G66" i="10"/>
  <c r="H66" i="10"/>
  <c r="I66" i="10"/>
  <c r="J66" i="10"/>
  <c r="C66" i="10"/>
  <c r="D63" i="10"/>
  <c r="E63" i="10"/>
  <c r="F63" i="10"/>
  <c r="G63" i="10"/>
  <c r="H63" i="10"/>
  <c r="I63" i="10"/>
  <c r="J63" i="10"/>
  <c r="C63" i="10"/>
  <c r="D57" i="10"/>
  <c r="E57" i="10"/>
  <c r="F57" i="10"/>
  <c r="G57" i="10"/>
  <c r="H57" i="10"/>
  <c r="I57" i="10"/>
  <c r="J57" i="10"/>
  <c r="C57" i="10"/>
  <c r="D51" i="10"/>
  <c r="E51" i="10"/>
  <c r="F51" i="10"/>
  <c r="G51" i="10"/>
  <c r="H51" i="10"/>
  <c r="I51" i="10"/>
  <c r="J51" i="10"/>
  <c r="C51" i="10"/>
  <c r="D48" i="10"/>
  <c r="E48" i="10"/>
  <c r="F48" i="10"/>
  <c r="G48" i="10"/>
  <c r="H48" i="10"/>
  <c r="I48" i="10"/>
  <c r="J48" i="10"/>
  <c r="C48" i="10"/>
  <c r="D39" i="10"/>
  <c r="E39" i="10"/>
  <c r="F39" i="10"/>
  <c r="G39" i="10"/>
  <c r="H39" i="10"/>
  <c r="I39" i="10"/>
  <c r="J39" i="10"/>
  <c r="C39" i="10"/>
  <c r="D90" i="10"/>
  <c r="E90" i="10"/>
  <c r="F90" i="10"/>
  <c r="G90" i="10"/>
  <c r="H90" i="10"/>
  <c r="I90" i="10"/>
  <c r="J90" i="10"/>
  <c r="C90" i="10"/>
  <c r="D102" i="10"/>
  <c r="E102" i="10"/>
  <c r="F102" i="10"/>
  <c r="G102" i="10"/>
  <c r="H102" i="10"/>
  <c r="I102" i="10"/>
  <c r="J102" i="10"/>
  <c r="D111" i="10"/>
  <c r="E111" i="10"/>
  <c r="F111" i="10"/>
  <c r="G111" i="10"/>
  <c r="H111" i="10"/>
  <c r="I111" i="10"/>
  <c r="J111" i="10"/>
  <c r="AA23" i="13"/>
  <c r="Z23" i="13"/>
  <c r="Y23" i="13"/>
  <c r="X23" i="13"/>
  <c r="W23" i="13"/>
  <c r="V23" i="13"/>
  <c r="U23" i="13"/>
  <c r="T23" i="13"/>
  <c r="S23" i="13"/>
  <c r="R23" i="13"/>
  <c r="Q23" i="13"/>
  <c r="P23" i="13"/>
  <c r="AA12" i="13"/>
  <c r="Z12" i="13"/>
  <c r="Y12" i="13"/>
  <c r="X12" i="13"/>
  <c r="W12" i="13"/>
  <c r="V12" i="13"/>
  <c r="U12" i="13"/>
  <c r="T12" i="13"/>
  <c r="S12" i="13"/>
  <c r="R12" i="13"/>
  <c r="Q12" i="13"/>
  <c r="Q21" i="17"/>
  <c r="R21" i="17"/>
  <c r="S21" i="17"/>
  <c r="T21" i="17"/>
  <c r="U21" i="17"/>
  <c r="V21" i="17"/>
  <c r="W21" i="17"/>
  <c r="X21" i="17"/>
  <c r="Y21" i="17"/>
  <c r="Z21" i="17"/>
  <c r="AA21" i="17"/>
  <c r="P21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E69" i="14"/>
  <c r="F69" i="14"/>
  <c r="G69" i="14"/>
  <c r="H69" i="14"/>
  <c r="I69" i="14"/>
  <c r="J69" i="14"/>
  <c r="K69" i="14"/>
  <c r="D69" i="14"/>
  <c r="E68" i="14"/>
  <c r="F68" i="14"/>
  <c r="G68" i="14"/>
  <c r="H68" i="14"/>
  <c r="I68" i="14"/>
  <c r="J68" i="14"/>
  <c r="K68" i="14"/>
  <c r="D68" i="14"/>
  <c r="P34" i="17" l="1"/>
  <c r="X34" i="17"/>
  <c r="Y34" i="17"/>
  <c r="U34" i="17"/>
  <c r="Q34" i="17"/>
  <c r="T34" i="17"/>
  <c r="AA34" i="17"/>
  <c r="W34" i="17"/>
  <c r="S34" i="17"/>
  <c r="Z34" i="17"/>
  <c r="V34" i="17"/>
  <c r="R34" i="17"/>
  <c r="G7" i="1" l="1"/>
  <c r="D7" i="1"/>
  <c r="E7" i="1"/>
  <c r="C7" i="1"/>
  <c r="D17" i="1"/>
  <c r="E17" i="1"/>
  <c r="G17" i="1"/>
  <c r="C17" i="1"/>
  <c r="F17" i="1" l="1"/>
  <c r="F7" i="1"/>
  <c r="H7" i="1"/>
  <c r="H17" i="1"/>
  <c r="F58" i="8" l="1"/>
  <c r="G58" i="8"/>
  <c r="H58" i="8"/>
  <c r="I58" i="8"/>
  <c r="J58" i="8"/>
  <c r="K58" i="8"/>
  <c r="L58" i="8"/>
  <c r="M58" i="8"/>
  <c r="E58" i="8"/>
  <c r="F57" i="8"/>
  <c r="G57" i="8"/>
  <c r="H57" i="8"/>
  <c r="I57" i="8"/>
  <c r="J57" i="8"/>
  <c r="L57" i="8"/>
  <c r="M57" i="8"/>
  <c r="E57" i="8"/>
  <c r="D58" i="8"/>
  <c r="D57" i="8"/>
  <c r="Q17" i="13"/>
  <c r="P17" i="13"/>
  <c r="AA17" i="13"/>
  <c r="Z17" i="13"/>
  <c r="Y17" i="13"/>
  <c r="X17" i="13"/>
  <c r="W17" i="13"/>
  <c r="V17" i="13"/>
  <c r="U17" i="13"/>
  <c r="T17" i="13"/>
  <c r="S17" i="13"/>
  <c r="R17" i="13"/>
  <c r="Q15" i="17"/>
  <c r="R15" i="17"/>
  <c r="S15" i="17"/>
  <c r="T15" i="17"/>
  <c r="U15" i="17"/>
  <c r="V15" i="17"/>
  <c r="W15" i="17"/>
  <c r="X15" i="17"/>
  <c r="Y15" i="17"/>
  <c r="Z15" i="17"/>
  <c r="AA15" i="17"/>
  <c r="P15" i="17"/>
  <c r="Q5" i="17"/>
  <c r="R5" i="17"/>
  <c r="S5" i="17"/>
  <c r="T5" i="17"/>
  <c r="U5" i="17"/>
  <c r="V5" i="17"/>
  <c r="W5" i="17"/>
  <c r="X5" i="17"/>
  <c r="Y5" i="17"/>
  <c r="Z5" i="17"/>
  <c r="AA5" i="17"/>
  <c r="P5" i="17"/>
  <c r="V28" i="17" l="1"/>
  <c r="R28" i="17"/>
  <c r="AA28" i="17"/>
  <c r="Z28" i="17"/>
  <c r="Y28" i="17"/>
  <c r="U28" i="17"/>
  <c r="Q28" i="17"/>
  <c r="X28" i="17"/>
  <c r="T28" i="17"/>
  <c r="P28" i="17"/>
  <c r="W28" i="17"/>
  <c r="S28" i="17"/>
  <c r="K57" i="14"/>
  <c r="E56" i="14"/>
  <c r="F56" i="14"/>
  <c r="G56" i="14"/>
  <c r="H56" i="14"/>
  <c r="I56" i="14"/>
  <c r="J56" i="14"/>
  <c r="K56" i="14"/>
  <c r="D56" i="14"/>
  <c r="H32" i="1"/>
  <c r="H19" i="1"/>
  <c r="F19" i="1"/>
  <c r="H9" i="1"/>
  <c r="F9" i="1"/>
  <c r="L56" i="14" l="1"/>
  <c r="L69" i="14"/>
  <c r="H25" i="1"/>
  <c r="D3" i="17" l="1"/>
  <c r="E3" i="17"/>
  <c r="F3" i="17"/>
  <c r="G3" i="17"/>
  <c r="H3" i="17"/>
  <c r="I3" i="17"/>
  <c r="J3" i="17"/>
  <c r="K3" i="17"/>
  <c r="L3" i="17"/>
  <c r="M3" i="17"/>
  <c r="N3" i="17"/>
  <c r="O3" i="17"/>
  <c r="C3" i="17"/>
  <c r="D5" i="13"/>
  <c r="E5" i="13"/>
  <c r="F5" i="13"/>
  <c r="G5" i="13"/>
  <c r="H5" i="13"/>
  <c r="I5" i="13"/>
  <c r="J5" i="13"/>
  <c r="K5" i="13"/>
  <c r="L5" i="13"/>
  <c r="M5" i="13"/>
  <c r="N5" i="13"/>
  <c r="O5" i="13"/>
  <c r="C5" i="13"/>
  <c r="Z3" i="17" l="1"/>
  <c r="R5" i="13"/>
  <c r="V5" i="13"/>
  <c r="V3" i="17"/>
  <c r="R3" i="17"/>
  <c r="Z5" i="13"/>
  <c r="S5" i="13"/>
  <c r="Q5" i="13"/>
  <c r="X5" i="13"/>
  <c r="T5" i="13"/>
  <c r="P5" i="13"/>
  <c r="Y5" i="13"/>
  <c r="U5" i="13"/>
  <c r="AA5" i="13"/>
  <c r="W5" i="13"/>
  <c r="S3" i="17"/>
  <c r="Y3" i="17"/>
  <c r="U3" i="17"/>
  <c r="Q3" i="17"/>
  <c r="P3" i="17"/>
  <c r="X3" i="17"/>
  <c r="T3" i="17"/>
  <c r="AA3" i="17"/>
  <c r="W3" i="17"/>
  <c r="Q10" i="13"/>
  <c r="R10" i="13"/>
  <c r="S10" i="13"/>
  <c r="T10" i="13"/>
  <c r="U10" i="13"/>
  <c r="V10" i="13"/>
  <c r="W10" i="13"/>
  <c r="X10" i="13"/>
  <c r="Y10" i="13"/>
  <c r="Z10" i="13"/>
  <c r="AA10" i="13"/>
  <c r="Q8" i="17"/>
  <c r="R8" i="17"/>
  <c r="S8" i="17"/>
  <c r="T8" i="17"/>
  <c r="U8" i="17"/>
  <c r="V8" i="17"/>
  <c r="W8" i="17"/>
  <c r="X8" i="17"/>
  <c r="Y8" i="17"/>
  <c r="Z8" i="17"/>
  <c r="AA8" i="17"/>
  <c r="G36" i="1"/>
  <c r="H36" i="1" s="1"/>
  <c r="D36" i="1"/>
  <c r="E36" i="1"/>
  <c r="C36" i="1"/>
  <c r="H23" i="1"/>
  <c r="F23" i="1"/>
  <c r="H12" i="1"/>
  <c r="F12" i="1"/>
  <c r="F36" i="1" l="1"/>
  <c r="E68" i="8"/>
  <c r="F68" i="8"/>
  <c r="G68" i="8"/>
  <c r="H68" i="8"/>
  <c r="I68" i="8"/>
  <c r="J68" i="8"/>
  <c r="K68" i="8"/>
  <c r="L68" i="8"/>
  <c r="M68" i="8"/>
  <c r="D68" i="8"/>
  <c r="E67" i="8"/>
  <c r="F67" i="8"/>
  <c r="G67" i="8"/>
  <c r="H67" i="8"/>
  <c r="I67" i="8"/>
  <c r="J67" i="8"/>
  <c r="K67" i="8"/>
  <c r="L67" i="8"/>
  <c r="M67" i="8"/>
  <c r="Q22" i="13"/>
  <c r="R22" i="13"/>
  <c r="S22" i="13"/>
  <c r="T22" i="13"/>
  <c r="U22" i="13"/>
  <c r="V22" i="13"/>
  <c r="W22" i="13"/>
  <c r="X22" i="13"/>
  <c r="Y22" i="13"/>
  <c r="Z22" i="13"/>
  <c r="AA22" i="13"/>
  <c r="P22" i="13"/>
  <c r="Q11" i="13"/>
  <c r="R11" i="13"/>
  <c r="S11" i="13"/>
  <c r="T11" i="13"/>
  <c r="U11" i="13"/>
  <c r="V11" i="13"/>
  <c r="W11" i="13"/>
  <c r="X11" i="13"/>
  <c r="Y11" i="13"/>
  <c r="Z11" i="13"/>
  <c r="AA11" i="13"/>
  <c r="Q20" i="17"/>
  <c r="R20" i="17"/>
  <c r="S20" i="17"/>
  <c r="T20" i="17"/>
  <c r="U20" i="17"/>
  <c r="V20" i="17"/>
  <c r="W20" i="17"/>
  <c r="X20" i="17"/>
  <c r="Y20" i="17"/>
  <c r="Z20" i="17"/>
  <c r="AA20" i="17"/>
  <c r="P20" i="17"/>
  <c r="Q9" i="17"/>
  <c r="R9" i="17"/>
  <c r="S9" i="17"/>
  <c r="T9" i="17"/>
  <c r="U9" i="17"/>
  <c r="V9" i="17"/>
  <c r="W9" i="17"/>
  <c r="X9" i="17"/>
  <c r="Y9" i="17"/>
  <c r="Z9" i="17"/>
  <c r="AA9" i="17"/>
  <c r="P9" i="17"/>
  <c r="E67" i="14"/>
  <c r="F67" i="14"/>
  <c r="G67" i="14"/>
  <c r="H67" i="14"/>
  <c r="I67" i="14"/>
  <c r="J67" i="14"/>
  <c r="K67" i="14"/>
  <c r="L67" i="14"/>
  <c r="D67" i="14"/>
  <c r="E66" i="14"/>
  <c r="F66" i="14"/>
  <c r="G66" i="14"/>
  <c r="H66" i="14"/>
  <c r="I66" i="14"/>
  <c r="J66" i="14"/>
  <c r="K66" i="14"/>
  <c r="L66" i="14"/>
  <c r="D66" i="14"/>
  <c r="G37" i="1" l="1"/>
  <c r="D37" i="1"/>
  <c r="E37" i="1"/>
  <c r="C37" i="1"/>
  <c r="H24" i="1"/>
  <c r="F24" i="1"/>
  <c r="H13" i="1"/>
  <c r="F13" i="1"/>
  <c r="H37" i="1" l="1"/>
  <c r="F37" i="1"/>
  <c r="Q20" i="13"/>
  <c r="R20" i="13"/>
  <c r="S20" i="13"/>
  <c r="T20" i="13"/>
  <c r="U20" i="13"/>
  <c r="V20" i="13"/>
  <c r="W20" i="13"/>
  <c r="X20" i="13"/>
  <c r="Y20" i="13"/>
  <c r="Z20" i="13"/>
  <c r="AA20" i="13"/>
  <c r="P20" i="13"/>
  <c r="AA31" i="17"/>
  <c r="Z31" i="17"/>
  <c r="Y31" i="17"/>
  <c r="X31" i="17"/>
  <c r="W31" i="17"/>
  <c r="V31" i="17"/>
  <c r="U31" i="17"/>
  <c r="T31" i="17"/>
  <c r="S31" i="17"/>
  <c r="R31" i="17"/>
  <c r="Q31" i="17"/>
  <c r="P31" i="17"/>
  <c r="Q18" i="17"/>
  <c r="R18" i="17"/>
  <c r="S18" i="17"/>
  <c r="T18" i="17"/>
  <c r="U18" i="17"/>
  <c r="V18" i="17"/>
  <c r="W18" i="17"/>
  <c r="X18" i="17"/>
  <c r="Y18" i="17"/>
  <c r="Z18" i="17"/>
  <c r="AA18" i="17"/>
  <c r="P18" i="17"/>
  <c r="E64" i="15"/>
  <c r="F64" i="15"/>
  <c r="G64" i="15"/>
  <c r="H64" i="15"/>
  <c r="I64" i="15"/>
  <c r="J64" i="15"/>
  <c r="K64" i="15"/>
  <c r="D64" i="15"/>
  <c r="E63" i="15"/>
  <c r="F63" i="15"/>
  <c r="G63" i="15"/>
  <c r="H63" i="15"/>
  <c r="I63" i="15"/>
  <c r="J63" i="15"/>
  <c r="K63" i="15"/>
  <c r="L63" i="15"/>
  <c r="D35" i="1"/>
  <c r="E35" i="1"/>
  <c r="G35" i="1"/>
  <c r="C35" i="1"/>
  <c r="H22" i="1"/>
  <c r="H35" i="1" s="1"/>
  <c r="F22" i="1"/>
  <c r="F35" i="1" s="1"/>
  <c r="G38" i="1" l="1"/>
  <c r="H38" i="1" s="1"/>
  <c r="D38" i="1"/>
  <c r="E38" i="1"/>
  <c r="F25" i="1"/>
  <c r="H14" i="1"/>
  <c r="F14" i="1"/>
  <c r="F38" i="1" l="1"/>
  <c r="D80" i="10" l="1"/>
  <c r="E80" i="10"/>
  <c r="F80" i="10"/>
  <c r="G80" i="10"/>
  <c r="H80" i="10"/>
  <c r="I80" i="10"/>
  <c r="J80" i="10"/>
  <c r="C78" i="10"/>
  <c r="D79" i="10"/>
  <c r="E79" i="10"/>
  <c r="F79" i="10"/>
  <c r="G79" i="10"/>
  <c r="G78" i="10" s="1"/>
  <c r="H79" i="10"/>
  <c r="H78" i="10" s="1"/>
  <c r="I79" i="10"/>
  <c r="J79" i="10"/>
  <c r="J78" i="10" s="1"/>
  <c r="E15" i="9"/>
  <c r="G15" i="9"/>
  <c r="H15" i="9"/>
  <c r="I15" i="9"/>
  <c r="J15" i="9"/>
  <c r="K15" i="9"/>
  <c r="L15" i="9"/>
  <c r="M15" i="9"/>
  <c r="N15" i="9"/>
  <c r="O15" i="9"/>
  <c r="P15" i="9"/>
  <c r="Q15" i="9"/>
  <c r="R15" i="9"/>
  <c r="T15" i="9"/>
  <c r="U15" i="9"/>
  <c r="V15" i="9"/>
  <c r="W15" i="9"/>
  <c r="X15" i="9"/>
  <c r="Y15" i="9"/>
  <c r="Z15" i="9"/>
  <c r="Z28" i="9" s="1"/>
  <c r="AA15" i="9"/>
  <c r="AB15" i="9"/>
  <c r="AC15" i="9"/>
  <c r="C15" i="9"/>
  <c r="P5" i="9"/>
  <c r="R5" i="9"/>
  <c r="T5" i="9"/>
  <c r="U5" i="9"/>
  <c r="V5" i="9"/>
  <c r="W5" i="9"/>
  <c r="X5" i="9"/>
  <c r="Y5" i="9"/>
  <c r="Z5" i="9"/>
  <c r="AA5" i="9"/>
  <c r="AB5" i="9"/>
  <c r="AC5" i="9"/>
  <c r="K28" i="9"/>
  <c r="P29" i="9"/>
  <c r="F78" i="10" l="1"/>
  <c r="I78" i="10"/>
  <c r="E78" i="10"/>
  <c r="D78" i="10"/>
  <c r="E56" i="8"/>
  <c r="F56" i="8"/>
  <c r="G56" i="8"/>
  <c r="H56" i="8"/>
  <c r="I56" i="8"/>
  <c r="J56" i="8"/>
  <c r="K56" i="8"/>
  <c r="L56" i="8"/>
  <c r="M56" i="8"/>
  <c r="D56" i="8"/>
  <c r="E55" i="8"/>
  <c r="F55" i="8"/>
  <c r="G55" i="8"/>
  <c r="H55" i="8"/>
  <c r="I55" i="8"/>
  <c r="J55" i="8"/>
  <c r="K55" i="8"/>
  <c r="L55" i="8"/>
  <c r="Q16" i="13"/>
  <c r="R16" i="13"/>
  <c r="S16" i="13"/>
  <c r="T16" i="13"/>
  <c r="U16" i="13"/>
  <c r="V16" i="13"/>
  <c r="W16" i="13"/>
  <c r="X16" i="13"/>
  <c r="Y16" i="13"/>
  <c r="Z16" i="13"/>
  <c r="AA16" i="13"/>
  <c r="P16" i="13"/>
  <c r="P6" i="13"/>
  <c r="T27" i="17"/>
  <c r="Q27" i="17"/>
  <c r="U27" i="17"/>
  <c r="X27" i="17"/>
  <c r="Y27" i="17"/>
  <c r="Q14" i="17"/>
  <c r="R14" i="17"/>
  <c r="S14" i="17"/>
  <c r="T14" i="17"/>
  <c r="U14" i="17"/>
  <c r="V14" i="17"/>
  <c r="W14" i="17"/>
  <c r="X14" i="17"/>
  <c r="Y14" i="17"/>
  <c r="Z14" i="17"/>
  <c r="AA14" i="17"/>
  <c r="P14" i="17"/>
  <c r="Q4" i="17"/>
  <c r="R4" i="17"/>
  <c r="S4" i="17"/>
  <c r="T4" i="17"/>
  <c r="U4" i="17"/>
  <c r="V4" i="17"/>
  <c r="W4" i="17"/>
  <c r="X4" i="17"/>
  <c r="Y4" i="17"/>
  <c r="Z4" i="17"/>
  <c r="AA4" i="17"/>
  <c r="P4" i="17"/>
  <c r="E56" i="15"/>
  <c r="F56" i="15"/>
  <c r="G56" i="15"/>
  <c r="H56" i="15"/>
  <c r="I56" i="15"/>
  <c r="J56" i="15"/>
  <c r="K56" i="15"/>
  <c r="L56" i="15"/>
  <c r="D56" i="15"/>
  <c r="E55" i="15"/>
  <c r="F55" i="15"/>
  <c r="G55" i="15"/>
  <c r="H55" i="15"/>
  <c r="I55" i="15"/>
  <c r="J55" i="15"/>
  <c r="K55" i="15"/>
  <c r="L55" i="15"/>
  <c r="D55" i="15"/>
  <c r="E55" i="14"/>
  <c r="F55" i="14"/>
  <c r="G55" i="14"/>
  <c r="H55" i="14"/>
  <c r="I55" i="14"/>
  <c r="J55" i="14"/>
  <c r="K55" i="14"/>
  <c r="E54" i="14"/>
  <c r="F54" i="14"/>
  <c r="G54" i="14"/>
  <c r="H54" i="14"/>
  <c r="I54" i="14"/>
  <c r="J54" i="14"/>
  <c r="K54" i="14"/>
  <c r="D55" i="14"/>
  <c r="D54" i="14"/>
  <c r="D31" i="1"/>
  <c r="E31" i="1"/>
  <c r="G31" i="1"/>
  <c r="C31" i="1"/>
  <c r="H18" i="1"/>
  <c r="F18" i="1"/>
  <c r="H8" i="1"/>
  <c r="F8" i="1"/>
  <c r="P27" i="17" l="1"/>
  <c r="P29" i="13"/>
  <c r="W27" i="17"/>
  <c r="F31" i="1"/>
  <c r="AA27" i="17"/>
  <c r="S27" i="17"/>
  <c r="H31" i="1"/>
  <c r="Z27" i="17"/>
  <c r="V27" i="17"/>
  <c r="R27" i="17"/>
  <c r="D89" i="10"/>
  <c r="E89" i="10"/>
  <c r="F89" i="10"/>
  <c r="G89" i="10"/>
  <c r="H89" i="10"/>
  <c r="I89" i="10"/>
  <c r="J89" i="10"/>
  <c r="C89" i="10"/>
  <c r="C87" i="10" s="1"/>
  <c r="D88" i="10"/>
  <c r="E88" i="10"/>
  <c r="E87" i="10" s="1"/>
  <c r="F88" i="10"/>
  <c r="F87" i="10" s="1"/>
  <c r="G88" i="10"/>
  <c r="H88" i="10"/>
  <c r="I88" i="10"/>
  <c r="J88" i="10"/>
  <c r="J87" i="10" l="1"/>
  <c r="I87" i="10"/>
  <c r="H87" i="10"/>
  <c r="G87" i="10"/>
  <c r="D87" i="10"/>
  <c r="Q27" i="13"/>
  <c r="R27" i="13"/>
  <c r="S27" i="13"/>
  <c r="T27" i="13"/>
  <c r="U27" i="13"/>
  <c r="V27" i="13"/>
  <c r="W27" i="13"/>
  <c r="X27" i="13"/>
  <c r="Y27" i="13"/>
  <c r="Z27" i="13"/>
  <c r="AA27" i="13"/>
  <c r="P27" i="13"/>
  <c r="Q25" i="17"/>
  <c r="R25" i="17"/>
  <c r="S25" i="17"/>
  <c r="T25" i="17"/>
  <c r="U25" i="17"/>
  <c r="V25" i="17"/>
  <c r="W25" i="17"/>
  <c r="X25" i="17"/>
  <c r="Y25" i="17"/>
  <c r="Z25" i="17"/>
  <c r="AA25" i="17"/>
  <c r="P25" i="17"/>
  <c r="D42" i="1"/>
  <c r="E42" i="1"/>
  <c r="G42" i="1"/>
  <c r="C42" i="1"/>
  <c r="H29" i="1"/>
  <c r="H42" i="1" s="1"/>
  <c r="F29" i="1"/>
  <c r="F42" i="1" s="1"/>
  <c r="G20" i="11"/>
  <c r="H20" i="11"/>
  <c r="I20" i="11"/>
  <c r="E60" i="8"/>
  <c r="F60" i="8"/>
  <c r="G60" i="8"/>
  <c r="H60" i="8"/>
  <c r="I60" i="8"/>
  <c r="J60" i="8"/>
  <c r="K60" i="8"/>
  <c r="L60" i="8"/>
  <c r="M60" i="8"/>
  <c r="E59" i="8"/>
  <c r="F59" i="8"/>
  <c r="G59" i="8"/>
  <c r="H59" i="8"/>
  <c r="I59" i="8"/>
  <c r="J59" i="8"/>
  <c r="K59" i="8"/>
  <c r="L59" i="8"/>
  <c r="M59" i="8"/>
  <c r="D60" i="8"/>
  <c r="D59" i="8"/>
  <c r="Q18" i="13"/>
  <c r="R18" i="13"/>
  <c r="S18" i="13"/>
  <c r="T18" i="13"/>
  <c r="U18" i="13"/>
  <c r="V18" i="13"/>
  <c r="W18" i="13"/>
  <c r="X18" i="13"/>
  <c r="Y18" i="13"/>
  <c r="Z18" i="13"/>
  <c r="AA18" i="13"/>
  <c r="P18" i="13"/>
  <c r="V29" i="17"/>
  <c r="Z29" i="17"/>
  <c r="Q16" i="17"/>
  <c r="R16" i="17"/>
  <c r="S16" i="17"/>
  <c r="T16" i="17"/>
  <c r="U16" i="17"/>
  <c r="V16" i="17"/>
  <c r="W16" i="17"/>
  <c r="X16" i="17"/>
  <c r="Y16" i="17"/>
  <c r="Z16" i="17"/>
  <c r="AA16" i="17"/>
  <c r="P16" i="17"/>
  <c r="Q29" i="17"/>
  <c r="T29" i="17"/>
  <c r="AA29" i="17"/>
  <c r="Q6" i="17"/>
  <c r="R6" i="17"/>
  <c r="S6" i="17"/>
  <c r="T6" i="17"/>
  <c r="U6" i="17"/>
  <c r="V6" i="17"/>
  <c r="W6" i="17"/>
  <c r="X6" i="17"/>
  <c r="Y6" i="17"/>
  <c r="Z6" i="17"/>
  <c r="AA6" i="17"/>
  <c r="P6" i="17"/>
  <c r="E59" i="14"/>
  <c r="F59" i="14"/>
  <c r="G59" i="14"/>
  <c r="H59" i="14"/>
  <c r="I59" i="14"/>
  <c r="J59" i="14"/>
  <c r="K59" i="14"/>
  <c r="L59" i="14"/>
  <c r="D59" i="14"/>
  <c r="E58" i="14"/>
  <c r="F58" i="14"/>
  <c r="G58" i="14"/>
  <c r="H58" i="14"/>
  <c r="I58" i="14"/>
  <c r="J58" i="14"/>
  <c r="K58" i="14"/>
  <c r="L58" i="14"/>
  <c r="D58" i="14"/>
  <c r="D6" i="14"/>
  <c r="D33" i="1"/>
  <c r="E33" i="1"/>
  <c r="G33" i="1"/>
  <c r="C33" i="1"/>
  <c r="H20" i="1"/>
  <c r="F20" i="1"/>
  <c r="F10" i="1"/>
  <c r="E72" i="8"/>
  <c r="F72" i="8"/>
  <c r="G72" i="8"/>
  <c r="H72" i="8"/>
  <c r="I72" i="8"/>
  <c r="J72" i="8"/>
  <c r="K72" i="8"/>
  <c r="L72" i="8"/>
  <c r="M72" i="8"/>
  <c r="D72" i="8"/>
  <c r="E71" i="8"/>
  <c r="F71" i="8"/>
  <c r="G71" i="8"/>
  <c r="H71" i="8"/>
  <c r="I71" i="8"/>
  <c r="J71" i="8"/>
  <c r="K71" i="8"/>
  <c r="L71" i="8"/>
  <c r="M71" i="8"/>
  <c r="D71" i="8"/>
  <c r="P24" i="13"/>
  <c r="Q24" i="13"/>
  <c r="R24" i="13"/>
  <c r="S24" i="13"/>
  <c r="T24" i="13"/>
  <c r="U24" i="13"/>
  <c r="V24" i="13"/>
  <c r="W24" i="13"/>
  <c r="X24" i="13"/>
  <c r="Y24" i="13"/>
  <c r="Z24" i="13"/>
  <c r="AA24" i="13"/>
  <c r="Q22" i="17"/>
  <c r="R22" i="17"/>
  <c r="S22" i="17"/>
  <c r="T22" i="17"/>
  <c r="U22" i="17"/>
  <c r="V22" i="17"/>
  <c r="W22" i="17"/>
  <c r="X22" i="17"/>
  <c r="Y22" i="17"/>
  <c r="Z22" i="17"/>
  <c r="AA22" i="17"/>
  <c r="P22" i="17"/>
  <c r="D39" i="1"/>
  <c r="E39" i="1"/>
  <c r="G39" i="1"/>
  <c r="C39" i="1"/>
  <c r="H26" i="1"/>
  <c r="H39" i="1" s="1"/>
  <c r="F26" i="1"/>
  <c r="F39" i="1" s="1"/>
  <c r="D107" i="10"/>
  <c r="E107" i="10"/>
  <c r="F107" i="10"/>
  <c r="G107" i="10"/>
  <c r="H107" i="10"/>
  <c r="I107" i="10"/>
  <c r="J107" i="10"/>
  <c r="C107" i="10"/>
  <c r="D106" i="10"/>
  <c r="D105" i="10" s="1"/>
  <c r="E106" i="10"/>
  <c r="F106" i="10"/>
  <c r="F105" i="10" s="1"/>
  <c r="G106" i="10"/>
  <c r="H106" i="10"/>
  <c r="I106" i="10"/>
  <c r="J106" i="10"/>
  <c r="C106" i="10"/>
  <c r="H105" i="10" l="1"/>
  <c r="J105" i="10"/>
  <c r="I105" i="10"/>
  <c r="E105" i="10"/>
  <c r="G105" i="10"/>
  <c r="C105" i="10"/>
  <c r="R29" i="17"/>
  <c r="X29" i="17"/>
  <c r="S29" i="17"/>
  <c r="W29" i="17"/>
  <c r="H33" i="1"/>
  <c r="U29" i="17"/>
  <c r="F44" i="1"/>
  <c r="F45" i="1" s="1"/>
  <c r="Y29" i="17"/>
  <c r="F33" i="1"/>
  <c r="P29" i="17"/>
  <c r="E74" i="8"/>
  <c r="F74" i="8"/>
  <c r="G74" i="8"/>
  <c r="H74" i="8"/>
  <c r="I74" i="8"/>
  <c r="J74" i="8"/>
  <c r="K74" i="8"/>
  <c r="L74" i="8"/>
  <c r="D74" i="8"/>
  <c r="E73" i="8"/>
  <c r="F73" i="8"/>
  <c r="G73" i="8"/>
  <c r="H73" i="8"/>
  <c r="I73" i="8"/>
  <c r="J73" i="8"/>
  <c r="K73" i="8"/>
  <c r="L73" i="8"/>
  <c r="M73" i="8"/>
  <c r="D73" i="8"/>
  <c r="Q25" i="13"/>
  <c r="R25" i="13"/>
  <c r="S25" i="13"/>
  <c r="T25" i="13"/>
  <c r="U25" i="13"/>
  <c r="V25" i="13"/>
  <c r="W25" i="13"/>
  <c r="X25" i="13"/>
  <c r="Y25" i="13"/>
  <c r="Z25" i="13"/>
  <c r="AA25" i="13"/>
  <c r="P25" i="13"/>
  <c r="Q13" i="13"/>
  <c r="R13" i="13"/>
  <c r="S13" i="13"/>
  <c r="T13" i="13"/>
  <c r="U13" i="13"/>
  <c r="V13" i="13"/>
  <c r="W13" i="13"/>
  <c r="X13" i="13"/>
  <c r="Y13" i="13"/>
  <c r="Z13" i="13"/>
  <c r="AA13" i="13"/>
  <c r="Q36" i="17"/>
  <c r="R36" i="17"/>
  <c r="S36" i="17"/>
  <c r="U36" i="17"/>
  <c r="V36" i="17"/>
  <c r="W36" i="17"/>
  <c r="Y36" i="17"/>
  <c r="Z36" i="17"/>
  <c r="AA36" i="17"/>
  <c r="Q23" i="17"/>
  <c r="R23" i="17"/>
  <c r="S23" i="17"/>
  <c r="T23" i="17"/>
  <c r="U23" i="17"/>
  <c r="V23" i="17"/>
  <c r="W23" i="17"/>
  <c r="X23" i="17"/>
  <c r="Y23" i="17"/>
  <c r="Z23" i="17"/>
  <c r="AA23" i="17"/>
  <c r="Q11" i="17"/>
  <c r="R11" i="17"/>
  <c r="S11" i="17"/>
  <c r="T11" i="17"/>
  <c r="U11" i="17"/>
  <c r="V11" i="17"/>
  <c r="W11" i="17"/>
  <c r="X11" i="17"/>
  <c r="Y11" i="17"/>
  <c r="Z11" i="17"/>
  <c r="AA11" i="17"/>
  <c r="P11" i="17"/>
  <c r="E74" i="15"/>
  <c r="F74" i="15"/>
  <c r="G74" i="15"/>
  <c r="H74" i="15"/>
  <c r="I74" i="15"/>
  <c r="J74" i="15"/>
  <c r="K74" i="15"/>
  <c r="L74" i="15"/>
  <c r="E73" i="15"/>
  <c r="F73" i="15"/>
  <c r="G73" i="15"/>
  <c r="H73" i="15"/>
  <c r="I73" i="15"/>
  <c r="J73" i="15"/>
  <c r="K73" i="15"/>
  <c r="L73" i="15"/>
  <c r="D74" i="15"/>
  <c r="D73" i="15"/>
  <c r="E73" i="14"/>
  <c r="F73" i="14"/>
  <c r="G73" i="14"/>
  <c r="H73" i="14"/>
  <c r="I73" i="14"/>
  <c r="J73" i="14"/>
  <c r="K73" i="14"/>
  <c r="L73" i="14"/>
  <c r="D73" i="14"/>
  <c r="E72" i="14"/>
  <c r="F72" i="14"/>
  <c r="G72" i="14"/>
  <c r="H72" i="14"/>
  <c r="I72" i="14"/>
  <c r="J72" i="14"/>
  <c r="K72" i="14"/>
  <c r="L72" i="14"/>
  <c r="D72" i="14"/>
  <c r="D7" i="14"/>
  <c r="D40" i="1"/>
  <c r="E40" i="1"/>
  <c r="C40" i="1"/>
  <c r="H40" i="1" s="1"/>
  <c r="H27" i="1"/>
  <c r="H15" i="1"/>
  <c r="F15" i="1"/>
  <c r="F40" i="1" l="1"/>
  <c r="X36" i="17"/>
  <c r="T36" i="17"/>
  <c r="P36" i="17"/>
  <c r="D15" i="9"/>
  <c r="AB28" i="9"/>
  <c r="E62" i="8"/>
  <c r="F62" i="8"/>
  <c r="G62" i="8"/>
  <c r="H62" i="8"/>
  <c r="I62" i="8"/>
  <c r="J62" i="8"/>
  <c r="K62" i="8"/>
  <c r="L62" i="8"/>
  <c r="M62" i="8"/>
  <c r="D62" i="8"/>
  <c r="E61" i="8"/>
  <c r="F61" i="8"/>
  <c r="G61" i="8"/>
  <c r="H61" i="8"/>
  <c r="I61" i="8"/>
  <c r="J61" i="8"/>
  <c r="K61" i="8"/>
  <c r="L61" i="8"/>
  <c r="L53" i="8" s="1"/>
  <c r="M61" i="8"/>
  <c r="D61" i="8"/>
  <c r="Q19" i="13"/>
  <c r="R19" i="13"/>
  <c r="S19" i="13"/>
  <c r="T19" i="13"/>
  <c r="U19" i="13"/>
  <c r="V19" i="13"/>
  <c r="W19" i="13"/>
  <c r="X19" i="13"/>
  <c r="Y19" i="13"/>
  <c r="Z19" i="13"/>
  <c r="AA19" i="13"/>
  <c r="P19" i="13"/>
  <c r="Q9" i="13"/>
  <c r="R9" i="13"/>
  <c r="S9" i="13"/>
  <c r="T9" i="13"/>
  <c r="U9" i="13"/>
  <c r="V9" i="13"/>
  <c r="W9" i="13"/>
  <c r="X9" i="13"/>
  <c r="Y9" i="13"/>
  <c r="Z9" i="13"/>
  <c r="AA9" i="13"/>
  <c r="Q7" i="17"/>
  <c r="R7" i="17"/>
  <c r="S7" i="17"/>
  <c r="T7" i="17"/>
  <c r="U7" i="17"/>
  <c r="V7" i="17"/>
  <c r="W7" i="17"/>
  <c r="X7" i="17"/>
  <c r="Y7" i="17"/>
  <c r="Z7" i="17"/>
  <c r="AA7" i="17"/>
  <c r="P7" i="17"/>
  <c r="L62" i="15"/>
  <c r="K62" i="15"/>
  <c r="J62" i="15"/>
  <c r="I62" i="15"/>
  <c r="H62" i="15"/>
  <c r="G62" i="15"/>
  <c r="F62" i="15"/>
  <c r="E62" i="15"/>
  <c r="E61" i="15"/>
  <c r="F61" i="15"/>
  <c r="G61" i="15"/>
  <c r="H61" i="15"/>
  <c r="I61" i="15"/>
  <c r="J61" i="15"/>
  <c r="K61" i="15"/>
  <c r="L61" i="15"/>
  <c r="D62" i="15"/>
  <c r="D61" i="15"/>
  <c r="E8" i="15"/>
  <c r="F8" i="15"/>
  <c r="G8" i="15"/>
  <c r="H8" i="15"/>
  <c r="I8" i="15"/>
  <c r="J8" i="15"/>
  <c r="K8" i="15"/>
  <c r="L8" i="15"/>
  <c r="E7" i="15"/>
  <c r="F7" i="15"/>
  <c r="G7" i="15"/>
  <c r="H7" i="15"/>
  <c r="I7" i="15"/>
  <c r="J7" i="15"/>
  <c r="K7" i="15"/>
  <c r="L7" i="15"/>
  <c r="D8" i="15"/>
  <c r="D7" i="15"/>
  <c r="L61" i="14"/>
  <c r="K61" i="14"/>
  <c r="J61" i="14"/>
  <c r="I61" i="14"/>
  <c r="H61" i="14"/>
  <c r="G61" i="14"/>
  <c r="F61" i="14"/>
  <c r="E61" i="14"/>
  <c r="L60" i="14"/>
  <c r="K60" i="14"/>
  <c r="J60" i="14"/>
  <c r="I60" i="14"/>
  <c r="H60" i="14"/>
  <c r="G60" i="14"/>
  <c r="F60" i="14"/>
  <c r="E60" i="14"/>
  <c r="D61" i="14"/>
  <c r="D60" i="14"/>
  <c r="D34" i="1"/>
  <c r="E34" i="1"/>
  <c r="G34" i="1"/>
  <c r="C34" i="1"/>
  <c r="H21" i="1"/>
  <c r="F21" i="1"/>
  <c r="H11" i="1"/>
  <c r="F11" i="1"/>
  <c r="D8" i="10"/>
  <c r="E8" i="10"/>
  <c r="F8" i="10"/>
  <c r="G8" i="10"/>
  <c r="H8" i="10"/>
  <c r="I8" i="10"/>
  <c r="J8" i="10"/>
  <c r="C8" i="10"/>
  <c r="D7" i="10"/>
  <c r="E7" i="10"/>
  <c r="F7" i="10"/>
  <c r="G7" i="10"/>
  <c r="H7" i="10"/>
  <c r="I7" i="10"/>
  <c r="J7" i="10"/>
  <c r="I28" i="9"/>
  <c r="J28" i="9"/>
  <c r="L28" i="9"/>
  <c r="O28" i="9"/>
  <c r="P28" i="9"/>
  <c r="V28" i="9"/>
  <c r="W28" i="9"/>
  <c r="AC28" i="9"/>
  <c r="E76" i="8"/>
  <c r="F76" i="8"/>
  <c r="G76" i="8"/>
  <c r="H76" i="8"/>
  <c r="I76" i="8"/>
  <c r="J76" i="8"/>
  <c r="K76" i="8"/>
  <c r="L76" i="8"/>
  <c r="M76" i="8"/>
  <c r="E75" i="8"/>
  <c r="F75" i="8"/>
  <c r="G75" i="8"/>
  <c r="H75" i="8"/>
  <c r="I75" i="8"/>
  <c r="J75" i="8"/>
  <c r="K75" i="8"/>
  <c r="L75" i="8"/>
  <c r="M75" i="8"/>
  <c r="D76" i="8"/>
  <c r="D75" i="8"/>
  <c r="D7" i="8"/>
  <c r="E8" i="8"/>
  <c r="F8" i="8"/>
  <c r="G8" i="8"/>
  <c r="H8" i="8"/>
  <c r="I8" i="8"/>
  <c r="J8" i="8"/>
  <c r="K8" i="8"/>
  <c r="L8" i="8"/>
  <c r="M8" i="8"/>
  <c r="E7" i="8"/>
  <c r="F7" i="8"/>
  <c r="G7" i="8"/>
  <c r="H7" i="8"/>
  <c r="I7" i="8"/>
  <c r="J7" i="8"/>
  <c r="K7" i="8"/>
  <c r="L7" i="8"/>
  <c r="M7" i="8"/>
  <c r="Q26" i="13"/>
  <c r="R26" i="13"/>
  <c r="S26" i="13"/>
  <c r="T26" i="13"/>
  <c r="U26" i="13"/>
  <c r="V26" i="13"/>
  <c r="W26" i="13"/>
  <c r="X26" i="13"/>
  <c r="Y26" i="13"/>
  <c r="Z26" i="13"/>
  <c r="AA26" i="13"/>
  <c r="P26" i="13"/>
  <c r="W14" i="13"/>
  <c r="T14" i="13"/>
  <c r="Q14" i="13"/>
  <c r="R14" i="13"/>
  <c r="S14" i="13"/>
  <c r="U14" i="13"/>
  <c r="V14" i="13"/>
  <c r="X14" i="13"/>
  <c r="Y14" i="13"/>
  <c r="Z14" i="13"/>
  <c r="AA14" i="13"/>
  <c r="Q12" i="17"/>
  <c r="AA12" i="17"/>
  <c r="P12" i="17"/>
  <c r="E76" i="15"/>
  <c r="F76" i="15"/>
  <c r="G76" i="15"/>
  <c r="H76" i="15"/>
  <c r="I76" i="15"/>
  <c r="J76" i="15"/>
  <c r="K76" i="15"/>
  <c r="L76" i="15"/>
  <c r="E75" i="15"/>
  <c r="F75" i="15"/>
  <c r="G75" i="15"/>
  <c r="H75" i="15"/>
  <c r="I75" i="15"/>
  <c r="J75" i="15"/>
  <c r="K75" i="15"/>
  <c r="L75" i="15"/>
  <c r="D76" i="15"/>
  <c r="D75" i="15"/>
  <c r="H54" i="15"/>
  <c r="H53" i="15"/>
  <c r="K53" i="15"/>
  <c r="E28" i="15"/>
  <c r="F28" i="15"/>
  <c r="G28" i="15"/>
  <c r="H28" i="15"/>
  <c r="I28" i="15"/>
  <c r="J28" i="15"/>
  <c r="K28" i="15"/>
  <c r="L28" i="15"/>
  <c r="E27" i="15"/>
  <c r="F27" i="15"/>
  <c r="G27" i="15"/>
  <c r="H27" i="15"/>
  <c r="I27" i="15"/>
  <c r="J27" i="15"/>
  <c r="K27" i="15"/>
  <c r="L27" i="15"/>
  <c r="D28" i="15"/>
  <c r="D27" i="15"/>
  <c r="E7" i="14"/>
  <c r="F7" i="14"/>
  <c r="G7" i="14"/>
  <c r="H7" i="14"/>
  <c r="I7" i="14"/>
  <c r="J7" i="14"/>
  <c r="K7" i="14"/>
  <c r="L75" i="14"/>
  <c r="E75" i="14"/>
  <c r="F75" i="14"/>
  <c r="G75" i="14"/>
  <c r="H75" i="14"/>
  <c r="I75" i="14"/>
  <c r="J75" i="14"/>
  <c r="K75" i="14"/>
  <c r="E74" i="14"/>
  <c r="F74" i="14"/>
  <c r="G74" i="14"/>
  <c r="H74" i="14"/>
  <c r="I74" i="14"/>
  <c r="J74" i="14"/>
  <c r="K74" i="14"/>
  <c r="D75" i="14"/>
  <c r="D74" i="14"/>
  <c r="D41" i="1"/>
  <c r="E41" i="1"/>
  <c r="G41" i="1"/>
  <c r="C41" i="1"/>
  <c r="H28" i="1"/>
  <c r="H16" i="1"/>
  <c r="F16" i="1"/>
  <c r="G53" i="15" l="1"/>
  <c r="L54" i="15"/>
  <c r="J108" i="10"/>
  <c r="F108" i="10"/>
  <c r="H108" i="10"/>
  <c r="D108" i="10"/>
  <c r="C108" i="10"/>
  <c r="L53" i="15"/>
  <c r="D54" i="15"/>
  <c r="D53" i="15"/>
  <c r="H41" i="1"/>
  <c r="F41" i="1"/>
  <c r="C30" i="1"/>
  <c r="F34" i="1"/>
  <c r="C28" i="9"/>
  <c r="G108" i="10"/>
  <c r="G30" i="1"/>
  <c r="H34" i="1"/>
  <c r="E30" i="1"/>
  <c r="G54" i="15"/>
  <c r="I108" i="10"/>
  <c r="E108" i="10"/>
  <c r="D30" i="1"/>
  <c r="U28" i="9"/>
  <c r="H28" i="9"/>
  <c r="G28" i="9"/>
  <c r="T28" i="9"/>
  <c r="E28" i="9"/>
  <c r="R28" i="9"/>
  <c r="Q28" i="9"/>
  <c r="L74" i="14"/>
  <c r="AA28" i="9"/>
  <c r="Y28" i="9"/>
  <c r="X28" i="9"/>
  <c r="N28" i="9"/>
  <c r="M28" i="9"/>
  <c r="H6" i="10"/>
  <c r="I6" i="10"/>
  <c r="D6" i="10"/>
  <c r="J6" i="10"/>
  <c r="E6" i="10"/>
  <c r="F6" i="10"/>
  <c r="G6" i="10"/>
  <c r="C6" i="10"/>
  <c r="K54" i="15"/>
  <c r="J54" i="15"/>
  <c r="F54" i="15"/>
  <c r="I54" i="15"/>
  <c r="E54" i="15"/>
  <c r="J53" i="15"/>
  <c r="F53" i="15"/>
  <c r="I53" i="15"/>
  <c r="E53" i="15"/>
  <c r="E6" i="14"/>
  <c r="F6" i="14"/>
  <c r="G6" i="14"/>
  <c r="H6" i="14"/>
  <c r="I6" i="14"/>
  <c r="J6" i="14"/>
  <c r="K6" i="14"/>
  <c r="H30" i="1" l="1"/>
  <c r="F30" i="1"/>
  <c r="D8" i="8"/>
  <c r="L6" i="14" l="1"/>
  <c r="Q17" i="17"/>
  <c r="R17" i="17"/>
  <c r="S17" i="17"/>
  <c r="G30" i="17"/>
  <c r="F30" i="17"/>
  <c r="X17" i="17"/>
  <c r="L30" i="17"/>
  <c r="X30" i="17" s="1"/>
  <c r="AA17" i="17"/>
  <c r="Z17" i="17"/>
  <c r="U17" i="17"/>
  <c r="P17" i="17"/>
  <c r="N30" i="17"/>
  <c r="V17" i="17"/>
  <c r="W17" i="17"/>
  <c r="T17" i="17"/>
  <c r="Y17" i="17"/>
  <c r="O30" i="17"/>
  <c r="E30" i="17"/>
  <c r="K30" i="17"/>
  <c r="W30" i="17" s="1"/>
  <c r="I30" i="17"/>
  <c r="J30" i="17"/>
  <c r="H30" i="17"/>
  <c r="D30" i="17"/>
  <c r="P30" i="17" s="1"/>
  <c r="M30" i="17"/>
  <c r="C30" i="17"/>
  <c r="AA30" i="17" l="1"/>
  <c r="Q30" i="17"/>
  <c r="Y30" i="17"/>
  <c r="U30" i="17"/>
  <c r="S30" i="17"/>
  <c r="V30" i="17"/>
  <c r="T30" i="17"/>
  <c r="R30" i="17"/>
  <c r="Z30" i="17"/>
  <c r="H57" i="14" l="1"/>
  <c r="F57" i="14"/>
  <c r="E57" i="14"/>
  <c r="D57" i="14"/>
  <c r="J57" i="14"/>
  <c r="L57" i="14"/>
  <c r="G57" i="14"/>
  <c r="I57" i="14"/>
  <c r="F42" i="10"/>
  <c r="H42" i="10"/>
  <c r="E42" i="10"/>
  <c r="G42" i="10"/>
  <c r="I42" i="10"/>
  <c r="F82" i="10"/>
  <c r="C42" i="10"/>
  <c r="J42" i="10"/>
  <c r="D42" i="10"/>
  <c r="I82" i="10"/>
  <c r="I76" i="10" s="1"/>
  <c r="C83" i="10"/>
  <c r="E83" i="10"/>
  <c r="H82" i="10"/>
  <c r="H76" i="10" s="1"/>
  <c r="D82" i="10"/>
  <c r="D76" i="10" s="1"/>
  <c r="E37" i="10"/>
  <c r="E82" i="10"/>
  <c r="J82" i="10"/>
  <c r="H37" i="10"/>
  <c r="H83" i="10"/>
  <c r="J38" i="10"/>
  <c r="C37" i="10"/>
  <c r="C82" i="10"/>
  <c r="G82" i="10"/>
  <c r="G37" i="10"/>
  <c r="G83" i="10"/>
  <c r="D37" i="10"/>
  <c r="D83" i="10"/>
  <c r="J37" i="10"/>
  <c r="J36" i="10" s="1"/>
  <c r="J83" i="10"/>
  <c r="J77" i="10" s="1"/>
  <c r="I37" i="10"/>
  <c r="I83" i="10"/>
  <c r="F37" i="10"/>
  <c r="F83" i="10"/>
  <c r="C81" i="10" l="1"/>
  <c r="F81" i="10"/>
  <c r="J81" i="10"/>
  <c r="F76" i="10"/>
  <c r="G81" i="10"/>
  <c r="E81" i="10"/>
  <c r="C76" i="10"/>
  <c r="I81" i="10"/>
  <c r="H81" i="10"/>
  <c r="G76" i="10"/>
  <c r="J76" i="10"/>
  <c r="D81" i="10"/>
  <c r="E76" i="10"/>
  <c r="J75" i="10" l="1"/>
  <c r="H54" i="10"/>
  <c r="C54" i="10"/>
  <c r="F54" i="10"/>
  <c r="D54" i="10"/>
  <c r="G38" i="10"/>
  <c r="G36" i="10" s="1"/>
  <c r="G54" i="10"/>
  <c r="F38" i="10"/>
  <c r="F36" i="10" s="1"/>
  <c r="H38" i="10"/>
  <c r="H36" i="10" s="1"/>
  <c r="E38" i="10"/>
  <c r="E36" i="10" s="1"/>
  <c r="E54" i="10"/>
  <c r="I54" i="10"/>
  <c r="I38" i="10"/>
  <c r="I36" i="10" s="1"/>
  <c r="I95" i="10"/>
  <c r="I93" i="10" s="1"/>
  <c r="C38" i="10"/>
  <c r="C36" i="10" s="1"/>
  <c r="H95" i="10"/>
  <c r="H93" i="10" s="1"/>
  <c r="E95" i="10"/>
  <c r="E93" i="10" s="1"/>
  <c r="C95" i="10"/>
  <c r="C77" i="10" s="1"/>
  <c r="C75" i="10" s="1"/>
  <c r="C93" i="10"/>
  <c r="F95" i="10"/>
  <c r="F93" i="10" s="1"/>
  <c r="G95" i="10"/>
  <c r="G93" i="10" s="1"/>
  <c r="D95" i="10"/>
  <c r="D93" i="10" s="1"/>
  <c r="D38" i="10"/>
  <c r="D36" i="10" s="1"/>
  <c r="G77" i="10" l="1"/>
  <c r="G75" i="10" s="1"/>
  <c r="D77" i="10"/>
  <c r="D75" i="10" s="1"/>
  <c r="F77" i="10"/>
  <c r="F75" i="10" s="1"/>
  <c r="E77" i="10"/>
  <c r="E75" i="10" s="1"/>
  <c r="I77" i="10"/>
  <c r="I75" i="10" s="1"/>
  <c r="H77" i="10"/>
  <c r="H75" i="10" s="1"/>
  <c r="F28" i="8"/>
  <c r="L27" i="8"/>
  <c r="I27" i="8"/>
  <c r="F27" i="8"/>
  <c r="I28" i="8"/>
  <c r="G28" i="8"/>
  <c r="E28" i="8"/>
  <c r="L28" i="8"/>
  <c r="M28" i="8"/>
  <c r="J28" i="8"/>
  <c r="D28" i="8"/>
  <c r="D27" i="8"/>
  <c r="D65" i="8"/>
  <c r="D53" i="8"/>
  <c r="G27" i="8"/>
  <c r="I65" i="8"/>
  <c r="I53" i="8" s="1"/>
  <c r="F66" i="8"/>
  <c r="F54" i="8" s="1"/>
  <c r="J27" i="8"/>
  <c r="H27" i="8"/>
  <c r="K28" i="8"/>
  <c r="J66" i="8"/>
  <c r="J54" i="8" s="1"/>
  <c r="M27" i="8"/>
  <c r="K27" i="8"/>
  <c r="E66" i="8"/>
  <c r="E54" i="8" s="1"/>
  <c r="D66" i="8"/>
  <c r="D54" i="8" s="1"/>
  <c r="H66" i="8"/>
  <c r="H54" i="8" s="1"/>
  <c r="H28" i="8"/>
  <c r="K66" i="8"/>
  <c r="K54" i="8" s="1"/>
  <c r="K65" i="8"/>
  <c r="K53" i="8" s="1"/>
  <c r="H65" i="8"/>
  <c r="H53" i="8" s="1"/>
  <c r="I66" i="8"/>
  <c r="I54" i="8" s="1"/>
  <c r="F65" i="8"/>
  <c r="F53" i="8" s="1"/>
  <c r="E27" i="8"/>
  <c r="E53" i="8"/>
  <c r="E65" i="8"/>
  <c r="G53" i="8"/>
  <c r="L54" i="8"/>
  <c r="M54" i="8"/>
  <c r="M53" i="8"/>
  <c r="G66" i="8"/>
  <c r="G54" i="8" s="1"/>
  <c r="J65" i="8"/>
  <c r="J53" i="8" s="1"/>
  <c r="H27" i="14"/>
  <c r="E27" i="14"/>
  <c r="L26" i="14"/>
  <c r="I26" i="14"/>
  <c r="F26" i="14"/>
  <c r="K26" i="14"/>
  <c r="J26" i="14"/>
  <c r="J27" i="14"/>
  <c r="G27" i="14"/>
  <c r="H26" i="14"/>
  <c r="K27" i="14"/>
  <c r="E26" i="14"/>
  <c r="D27" i="14"/>
  <c r="F27" i="14"/>
  <c r="H65" i="14"/>
  <c r="H53" i="14"/>
  <c r="L27" i="14"/>
  <c r="I27" i="14"/>
  <c r="D26" i="14"/>
  <c r="J64" i="14"/>
  <c r="J52" i="14"/>
  <c r="I64" i="14"/>
  <c r="I52" i="14" s="1"/>
  <c r="J65" i="14"/>
  <c r="J53" i="14"/>
  <c r="I65" i="14"/>
  <c r="I53" i="14" s="1"/>
  <c r="G26" i="14"/>
  <c r="G64" i="14"/>
  <c r="G52" i="14"/>
  <c r="D64" i="14"/>
  <c r="D52" i="14" s="1"/>
  <c r="E64" i="14"/>
  <c r="E52" i="14"/>
  <c r="K65" i="14"/>
  <c r="K53" i="14" s="1"/>
  <c r="H64" i="14"/>
  <c r="H52" i="14" s="1"/>
  <c r="E65" i="14"/>
  <c r="E53" i="14" s="1"/>
  <c r="D65" i="14"/>
  <c r="D53" i="14"/>
  <c r="L65" i="14"/>
  <c r="L53" i="14" s="1"/>
  <c r="F65" i="14"/>
  <c r="F53" i="14"/>
  <c r="K64" i="14"/>
  <c r="K52" i="14" s="1"/>
  <c r="F64" i="14"/>
  <c r="F52" i="14"/>
  <c r="L64" i="14"/>
  <c r="L52" i="14" s="1"/>
  <c r="G65" i="14"/>
  <c r="G53" i="14" s="1"/>
  <c r="Q19" i="17"/>
  <c r="AA19" i="17"/>
  <c r="V19" i="17"/>
  <c r="C13" i="17"/>
  <c r="S19" i="17"/>
  <c r="G13" i="17"/>
  <c r="T19" i="17"/>
  <c r="R19" i="17"/>
  <c r="F13" i="17"/>
  <c r="R13" i="17" s="1"/>
  <c r="Y19" i="17"/>
  <c r="O13" i="17"/>
  <c r="AA13" i="17" s="1"/>
  <c r="U19" i="17"/>
  <c r="P19" i="17"/>
  <c r="Z19" i="17"/>
  <c r="O32" i="17"/>
  <c r="O26" i="17" s="1"/>
  <c r="H13" i="17"/>
  <c r="M32" i="17"/>
  <c r="M26" i="17" s="1"/>
  <c r="M13" i="17"/>
  <c r="Y13" i="17" s="1"/>
  <c r="W19" i="17"/>
  <c r="J13" i="17"/>
  <c r="G32" i="17"/>
  <c r="G26" i="17" s="1"/>
  <c r="F32" i="17"/>
  <c r="F26" i="17" s="1"/>
  <c r="X19" i="17"/>
  <c r="J32" i="17"/>
  <c r="J26" i="17" s="1"/>
  <c r="I13" i="17"/>
  <c r="U13" i="17" s="1"/>
  <c r="K32" i="17"/>
  <c r="K13" i="17"/>
  <c r="E32" i="17"/>
  <c r="E13" i="17"/>
  <c r="Q13" i="17" s="1"/>
  <c r="H32" i="17"/>
  <c r="H26" i="17" s="1"/>
  <c r="I32" i="17"/>
  <c r="C32" i="17"/>
  <c r="C26" i="17" s="1"/>
  <c r="L32" i="17"/>
  <c r="L26" i="17" s="1"/>
  <c r="L13" i="17"/>
  <c r="N32" i="17"/>
  <c r="N13" i="17"/>
  <c r="Z13" i="17" s="1"/>
  <c r="D32" i="17"/>
  <c r="D13" i="17"/>
  <c r="P13" i="17" s="1"/>
  <c r="V26" i="17" l="1"/>
  <c r="Q32" i="17"/>
  <c r="X13" i="17"/>
  <c r="W13" i="17"/>
  <c r="AA26" i="17"/>
  <c r="Z32" i="17"/>
  <c r="U32" i="17"/>
  <c r="P32" i="17"/>
  <c r="V13" i="17"/>
  <c r="T13" i="17"/>
  <c r="S13" i="17"/>
  <c r="T32" i="17"/>
  <c r="W32" i="17"/>
  <c r="S26" i="17"/>
  <c r="T26" i="17"/>
  <c r="Y26" i="17"/>
  <c r="X26" i="17"/>
  <c r="R26" i="17"/>
  <c r="S32" i="17"/>
  <c r="AA32" i="17"/>
  <c r="X32" i="17"/>
  <c r="Y32" i="17"/>
  <c r="V32" i="17"/>
  <c r="D26" i="17"/>
  <c r="P26" i="17" s="1"/>
  <c r="N26" i="17"/>
  <c r="Z26" i="17" s="1"/>
  <c r="I26" i="17"/>
  <c r="U26" i="17" s="1"/>
  <c r="E26" i="17"/>
  <c r="Q26" i="17" s="1"/>
  <c r="K26" i="17"/>
  <c r="W26" i="17" s="1"/>
  <c r="R32" i="17"/>
  <c r="R21" i="13"/>
  <c r="W21" i="13"/>
  <c r="X21" i="13"/>
  <c r="Y21" i="13"/>
  <c r="L34" i="13"/>
  <c r="M34" i="13"/>
  <c r="Y34" i="13" s="1"/>
  <c r="M15" i="13"/>
  <c r="M28" i="13" s="1"/>
  <c r="V21" i="13"/>
  <c r="J34" i="13"/>
  <c r="V34" i="13" s="1"/>
  <c r="AA21" i="13"/>
  <c r="O34" i="13"/>
  <c r="C34" i="13"/>
  <c r="Z21" i="13"/>
  <c r="T21" i="13"/>
  <c r="P21" i="13"/>
  <c r="U21" i="13"/>
  <c r="S21" i="13"/>
  <c r="G34" i="13"/>
  <c r="S34" i="13" s="1"/>
  <c r="Q21" i="13"/>
  <c r="E15" i="13"/>
  <c r="E28" i="13" s="1"/>
  <c r="E34" i="13"/>
  <c r="Q34" i="13" s="1"/>
  <c r="O15" i="13"/>
  <c r="O28" i="13" s="1"/>
  <c r="G15" i="13"/>
  <c r="G28" i="13" s="1"/>
  <c r="J15" i="13"/>
  <c r="J28" i="13" s="1"/>
  <c r="L15" i="13"/>
  <c r="L28" i="13" s="1"/>
  <c r="F15" i="13"/>
  <c r="F28" i="13" s="1"/>
  <c r="F34" i="13"/>
  <c r="R34" i="13" s="1"/>
  <c r="N15" i="13"/>
  <c r="N28" i="13"/>
  <c r="N34" i="13"/>
  <c r="Z34" i="13" s="1"/>
  <c r="K15" i="13"/>
  <c r="K28" i="13" s="1"/>
  <c r="K34" i="13"/>
  <c r="W34" i="13"/>
  <c r="H15" i="13"/>
  <c r="H28" i="13" s="1"/>
  <c r="H34" i="13"/>
  <c r="T34" i="13"/>
  <c r="D15" i="13"/>
  <c r="D28" i="13" s="1"/>
  <c r="P28" i="13" s="1"/>
  <c r="D34" i="13"/>
  <c r="P34" i="13"/>
  <c r="I34" i="13"/>
  <c r="U34" i="13" s="1"/>
  <c r="I15" i="13"/>
  <c r="I28" i="13"/>
  <c r="C15" i="13"/>
  <c r="C28" i="13" s="1"/>
  <c r="X34" i="13" l="1"/>
  <c r="T28" i="13"/>
  <c r="W28" i="13"/>
  <c r="Z28" i="13"/>
  <c r="R28" i="13"/>
  <c r="V28" i="13"/>
  <c r="AA28" i="13"/>
  <c r="P15" i="13"/>
  <c r="W15" i="13"/>
  <c r="S28" i="13"/>
  <c r="Q28" i="13"/>
  <c r="U15" i="13"/>
  <c r="S15" i="13"/>
  <c r="AA34" i="13"/>
  <c r="Y28" i="13"/>
  <c r="T15" i="13"/>
  <c r="R15" i="13"/>
  <c r="U28" i="13"/>
  <c r="X28" i="13"/>
  <c r="Z15" i="13"/>
  <c r="Q15" i="13"/>
  <c r="V15" i="13"/>
  <c r="AA15" i="13"/>
  <c r="X15" i="13"/>
  <c r="Y15" i="13"/>
</calcChain>
</file>

<file path=xl/sharedStrings.xml><?xml version="1.0" encoding="utf-8"?>
<sst xmlns="http://schemas.openxmlformats.org/spreadsheetml/2006/main" count="794" uniqueCount="146">
  <si>
    <t>TT</t>
  </si>
  <si>
    <t>Tổng số hộ dân cư</t>
  </si>
  <si>
    <t>Số hộ</t>
  </si>
  <si>
    <t>Nhân khẩu</t>
  </si>
  <si>
    <t>Kết quả rà soát</t>
  </si>
  <si>
    <t>Tỷ lệ</t>
  </si>
  <si>
    <t>A</t>
  </si>
  <si>
    <t>B</t>
  </si>
  <si>
    <t>I</t>
  </si>
  <si>
    <t>Khu vực thành thị</t>
  </si>
  <si>
    <t>II</t>
  </si>
  <si>
    <t xml:space="preserve"> Khu vực Nông thôn</t>
  </si>
  <si>
    <t>III</t>
  </si>
  <si>
    <t>Tổng cộng I + II</t>
  </si>
  <si>
    <t>Huyện/ thành phố</t>
  </si>
  <si>
    <t>1: Việc làm</t>
  </si>
  <si>
    <t>2: Người phụ thuộc trong hộ gia đình</t>
  </si>
  <si>
    <t>3: Dinh dưỡng</t>
  </si>
  <si>
    <t>4: Bảo hiểm y tế</t>
  </si>
  <si>
    <t>5: Trình độ giáo dục của người lớn</t>
  </si>
  <si>
    <t>6: Tình trạng đi học của trẻ em</t>
  </si>
  <si>
    <t>7: Chất lượng nhà ở</t>
  </si>
  <si>
    <t>8: Diện tích nhà ở bình quân đầu người</t>
  </si>
  <si>
    <t>9: Nguồn nước sinh hoạt</t>
  </si>
  <si>
    <t>10: Nhà tiêu hợp vệ sinh</t>
  </si>
  <si>
    <t>11: Sử dụng dịch vụ viễn thông</t>
  </si>
  <si>
    <t>12: Phương tiện phục vụ tiếp cận thông tin</t>
  </si>
  <si>
    <t>Hộ nghèo không có khả năng lao động</t>
  </si>
  <si>
    <t>Số hộ DTTS</t>
  </si>
  <si>
    <t>Kinh</t>
  </si>
  <si>
    <t>Không có đất sản xuất</t>
  </si>
  <si>
    <t>Không có         lao động</t>
  </si>
  <si>
    <t>Không có kiến thức về sản xuất</t>
  </si>
  <si>
    <t>Không có kỹ năng lao động, sản xuất</t>
  </si>
  <si>
    <t>Có người ốm đau, bệnh nặng, tai nạn…</t>
  </si>
  <si>
    <t>C</t>
  </si>
  <si>
    <t>Tổng số trẻ em</t>
  </si>
  <si>
    <t>Y tế</t>
  </si>
  <si>
    <t>Giáo dục</t>
  </si>
  <si>
    <t>Chỉ số thiếu hụt về BHYT</t>
  </si>
  <si>
    <t>Chỉ số thiếu hụt về dinh dưỡng</t>
  </si>
  <si>
    <t>Chỉ số thiếu hụt về tình trạng đi học</t>
  </si>
  <si>
    <t>Tổng cộng</t>
  </si>
  <si>
    <r>
      <t xml:space="preserve">Phân tổ   </t>
    </r>
    <r>
      <rPr>
        <sz val="11"/>
        <color theme="1"/>
        <rFont val="Times New Roman"/>
        <family val="1"/>
      </rPr>
      <t>(hộ, nhân khẩu)</t>
    </r>
  </si>
  <si>
    <t>Hộ</t>
  </si>
  <si>
    <t>Tổng cộng (I + II)</t>
  </si>
  <si>
    <t>ĐVT: Trẻ em</t>
  </si>
  <si>
    <t>4=3/1</t>
  </si>
  <si>
    <t>6=5/1</t>
  </si>
  <si>
    <t>Khu vực     thành thị</t>
  </si>
  <si>
    <t xml:space="preserve"> Khu vực     Nông thôn</t>
  </si>
  <si>
    <t>Huyện,       thành phố</t>
  </si>
  <si>
    <t>Ghi chú</t>
  </si>
  <si>
    <t>Huyện,           thành phố</t>
  </si>
  <si>
    <t>Không có công cụ/ phương tiện sản xuất</t>
  </si>
  <si>
    <t>Diễn biến giảm số hộ nghèo</t>
  </si>
  <si>
    <t>Diễn biến tăng số hộ nghèo</t>
  </si>
  <si>
    <t>Số hộ thoát nghèo</t>
  </si>
  <si>
    <t>Nguyên nhân: thay đổi nhân khẩu, hộ nghèo đơn thân chết đi, chuyển đi nơi khác, tách, nhập với hộ khác…</t>
  </si>
  <si>
    <t>Số hộ cận nghèo trở thành hộ nghèo</t>
  </si>
  <si>
    <t>Số hộ ngoài danh sách hộ nghèo, hộ cận nghèo gặp khó khăn đột xuất trong năm</t>
  </si>
  <si>
    <t>Nguyên nhân: thay đổi nhân khẩu, chuyển đến, tách, nhập khẩu với hộ khác,…</t>
  </si>
  <si>
    <t>Trở thành hộ cận nghèo</t>
  </si>
  <si>
    <t>Vượt chuẩn cận nghèo</t>
  </si>
  <si>
    <t>Tái nghèo</t>
  </si>
  <si>
    <t>Phát sinh mới</t>
  </si>
  <si>
    <t>Khu vực nông thôn</t>
  </si>
  <si>
    <t>Tổng số hộ cận nghèo đầu năm</t>
  </si>
  <si>
    <t>Diễn biến giảm số hộ cận nghèo</t>
  </si>
  <si>
    <t>Diễn biến tăng số hộ cận nghèo</t>
  </si>
  <si>
    <t>Số hộ  nghèo trở thành hộ cận nghèo</t>
  </si>
  <si>
    <t>Số hộ thoát cận nghèo</t>
  </si>
  <si>
    <t>Tái cận nghèo</t>
  </si>
  <si>
    <t>Hộ nghèo dân tộc thiểu số</t>
  </si>
  <si>
    <t>Hộ cận nghèo dân tộc thiểu số</t>
  </si>
  <si>
    <t>Hộ cận nghèo không có khả năng lao động</t>
  </si>
  <si>
    <t>Hộ nghèo có thành viên là người có công với cách mạng</t>
  </si>
  <si>
    <t>Hộ cận nghèo có thành viên là người có công với cách mạng</t>
  </si>
  <si>
    <t>Không có vốn sản xuất, kinh doanh</t>
  </si>
  <si>
    <t>Nguyên nhân khác (ghi rõ)</t>
  </si>
  <si>
    <t>Thành phố</t>
  </si>
  <si>
    <t>Mai Sơn</t>
  </si>
  <si>
    <t>Yên Châu</t>
  </si>
  <si>
    <t>Mộc Châu</t>
  </si>
  <si>
    <t>Phù Yên</t>
  </si>
  <si>
    <t>Bắc Yên</t>
  </si>
  <si>
    <t>Thuận Châu</t>
  </si>
  <si>
    <t>Mường La</t>
  </si>
  <si>
    <t>Sông Mã</t>
  </si>
  <si>
    <t>Vân Hồ</t>
  </si>
  <si>
    <t>Quỳnh Nhai</t>
  </si>
  <si>
    <t>Sốp Cộp</t>
  </si>
  <si>
    <t>Thành phố Sơn La</t>
  </si>
  <si>
    <t>Trong đó</t>
  </si>
  <si>
    <t xml:space="preserve">Mường La </t>
  </si>
  <si>
    <t>Mường</t>
  </si>
  <si>
    <t>Tổng số hộ nghèo cuối năm</t>
  </si>
  <si>
    <t xml:space="preserve">Tổng số hộ nghèo đầu năm </t>
  </si>
  <si>
    <t>Tổng số hộ cận nghèo cuối năm</t>
  </si>
  <si>
    <t xml:space="preserve">Chỉ số thiếu hụt dịch vụ xã hội cơ bản của hộ nghèo </t>
  </si>
  <si>
    <t xml:space="preserve">Chỉ số thiếu hụt dịch vụ xã hội cơ bản của hộ cận nghèo </t>
  </si>
  <si>
    <r>
      <t xml:space="preserve">Tỷ lệ chỉ số thiếu hụt dịch vụ xã hội cơ bản của hộ cận nghèo 
</t>
    </r>
    <r>
      <rPr>
        <i/>
        <sz val="9"/>
        <color theme="1"/>
        <rFont val="Times New Roman"/>
        <family val="1"/>
      </rPr>
      <t>(so với tổng số hộ cận nghèo)</t>
    </r>
  </si>
  <si>
    <r>
      <t xml:space="preserve">Tỷ lệ chỉ số thiếu hụt dịch vụ xã hội cơ bản của hộ nghèo 
</t>
    </r>
    <r>
      <rPr>
        <i/>
        <sz val="10"/>
        <color theme="1"/>
        <rFont val="Times New Roman"/>
        <family val="1"/>
      </rPr>
      <t>(so với tổng số hộ nghèo)</t>
    </r>
  </si>
  <si>
    <t>Tổng số hộ nghèo</t>
  </si>
  <si>
    <t xml:space="preserve">Tổng số hộ cận nghèo </t>
  </si>
  <si>
    <t xml:space="preserve">Hộ nghèo dân tộc thiểu số </t>
  </si>
  <si>
    <t>Tổng số</t>
  </si>
  <si>
    <t>Tổng số hộ cận nghèo</t>
  </si>
  <si>
    <t>Nhân Khẩu</t>
  </si>
  <si>
    <t xml:space="preserve">Tổng số hộ nghèo  </t>
  </si>
  <si>
    <t xml:space="preserve">Tổng số hộ cận nghèo  </t>
  </si>
  <si>
    <t>Thái</t>
  </si>
  <si>
    <t xml:space="preserve">Mông </t>
  </si>
  <si>
    <t>Khơ Mú</t>
  </si>
  <si>
    <t>Kháng</t>
  </si>
  <si>
    <t>Thổ</t>
  </si>
  <si>
    <r>
      <rPr>
        <b/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Mẫu số 7.9</t>
    </r>
  </si>
  <si>
    <t>Xinh Mun</t>
  </si>
  <si>
    <t>Hộ nghèo</t>
  </si>
  <si>
    <t>Hộ cận nghèo</t>
  </si>
  <si>
    <t xml:space="preserve">Nguyên nhân nghèo, cận nghèo </t>
  </si>
  <si>
    <t>Khu vực Nông thôn</t>
  </si>
  <si>
    <t xml:space="preserve">Chỉ số thiếu hụt trẻ em thuộc hộ nghèo </t>
  </si>
  <si>
    <t>Chỉ số thiếu hụt trẻ em thuộc hộ cận nghèo</t>
  </si>
  <si>
    <t>Dao</t>
  </si>
  <si>
    <t>Lào</t>
  </si>
  <si>
    <t xml:space="preserve">Thành phố </t>
  </si>
  <si>
    <t>Mẫu số 7.3</t>
  </si>
  <si>
    <t>Mẫu số 7.1</t>
  </si>
  <si>
    <t>Mẫu số 7.2</t>
  </si>
  <si>
    <r>
      <rPr>
        <b/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Mẫu số 7.6-7.7</t>
    </r>
  </si>
  <si>
    <t>Mẫu số 7.8</t>
  </si>
  <si>
    <t>Khác</t>
  </si>
  <si>
    <r>
      <rPr>
        <b/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Mẫu số 7.10</t>
    </r>
  </si>
  <si>
    <t>Hoa</t>
  </si>
  <si>
    <r>
      <t xml:space="preserve">Phân tổ </t>
    </r>
    <r>
      <rPr>
        <sz val="11"/>
        <color theme="1"/>
        <rFont val="Times New Roman"/>
        <family val="1"/>
      </rPr>
      <t>(hộ, nhân khẩu)</t>
    </r>
  </si>
  <si>
    <t>Hộ nghèo, hộ cận nghèo năm 2023 theo các nhóm đối tượng</t>
  </si>
  <si>
    <r>
      <t>TỔNG HỢP CHỈ SỐ THIẾU HỤT CỦA TRẺ EM THUỘC HỘ NGHÈO, HỘ CẬN NGHÈO NĂM 2023
THEO NGHỊ ĐỊNH SỐ 07/2021/NĐ-CP NGÀY 27/01/2021 CỦA CHÍNH PHỦ</t>
    </r>
    <r>
      <rPr>
        <i/>
        <sz val="13"/>
        <color theme="1"/>
        <rFont val="Times New Roman"/>
        <family val="1"/>
      </rPr>
      <t xml:space="preserve">
(Kèm theo Quyết định số        /QĐ-UBND ngày       tháng      năm 2024 của  UBND tỉnh Sơn La)</t>
    </r>
  </si>
  <si>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Mẫu số 7.11</t>
    </r>
  </si>
  <si>
    <r>
      <t xml:space="preserve">TỔNG HỢP KẾT QUẢ RÀ SOÁT HỘ NGHÈO, HỘ CẬN NGHÈO NĂM 2023 THEO NGHỊ ĐỊNH SỐ 07/2021/NĐ-CP NGÀY 27/01/2021 CỦA CHÍNH PHỦ
</t>
    </r>
    <r>
      <rPr>
        <i/>
        <sz val="12"/>
        <color theme="1"/>
        <rFont val="Times New Roman"/>
        <family val="1"/>
      </rPr>
      <t>(Kèm theo Quyết định số:        /QĐ-UBND ngày       tháng      năm 2024 của  Chủ tịch UBND tỉnh)</t>
    </r>
  </si>
  <si>
    <r>
      <t xml:space="preserve">TỔNG HỢP DIỄN BIẾN HỘ NGHÈO NĂM 2023 
THEO NGHỊ ĐỊNH SỐ 07/2021/NĐ-CP NGÀY 27/01/2021 CỦA CHÍNH PHỦ
</t>
    </r>
    <r>
      <rPr>
        <i/>
        <sz val="13"/>
        <color theme="1"/>
        <rFont val="Times New Roman"/>
        <family val="1"/>
      </rPr>
      <t>(Kèm theo Quyết định số:        /QĐ-UBND ngày       tháng      năm 2024 của  Chủ tịch UBND tỉnh)</t>
    </r>
  </si>
  <si>
    <r>
      <t xml:space="preserve">TỔNG HỢP DIỄN BIẾN HỘ CẬN NGHÈO NĂM 2023 
THEO NGHỊ ĐỊNH SỐ 07/2021/NĐ-CP NGÀY 27/01/2021 CỦA CHÍNH PHỦ
</t>
    </r>
    <r>
      <rPr>
        <i/>
        <sz val="13"/>
        <color theme="1"/>
        <rFont val="Times New Roman"/>
        <family val="1"/>
      </rPr>
      <t>(Kèm theo Quyết định số:        /QĐ-UBND ngày       tháng      năm 2024 của  Chủ tịch UBND tỉnh)</t>
    </r>
  </si>
  <si>
    <r>
      <t xml:space="preserve">PHÂN TÍCH CÁC CHỈ SỐ THIẾU HỤT DỊCH VỤ XÃ HỘI CƠ BẢN CỦA HỘ CẬN NGHÈO NĂM 2023 
THEO NGHỊ ĐỊNH SỐ 07/2021/NĐ-CP NGÀY 27/01/2021 CỦA CHÍNH PHỦ
</t>
    </r>
    <r>
      <rPr>
        <i/>
        <sz val="13"/>
        <color theme="1"/>
        <rFont val="Times New Roman"/>
        <family val="1"/>
      </rPr>
      <t>(Kèm theo Quyết định số:        /QĐ-UBND ngày       tháng      năm 2024 của  Chủ tịch UBND tỉnh)</t>
    </r>
  </si>
  <si>
    <r>
      <t xml:space="preserve">PHÂN NHÓM HỘ NGHÈO, HỘ CẬN NGHÈO NĂM 2023 THEO THÔNG TƯ SỐ 02/2022/TT-BLĐTBXH NGÀY 30/3/2022 CỦA BỘ LAO ĐỘNG - THƯƠNG BINH VÀ XÃ HỘI
</t>
    </r>
    <r>
      <rPr>
        <i/>
        <sz val="13"/>
        <color theme="1"/>
        <rFont val="Times New Roman"/>
        <family val="1"/>
      </rPr>
      <t>(Kèm theo Quyết định số:        /QĐ-UBND ngày       tháng      năm 2024 của  Chủ tịch UBND tỉnh)</t>
    </r>
  </si>
  <si>
    <r>
      <t xml:space="preserve">PHÂN NHÓM HỘ NGHÈO, HỘ CẬN NGHÈO THEO DÂN TỘC THEO THÔNG TƯ SỐ 02/2022/TT-BLĐTBXH NGÀY 30/3/2022 CỦA BỘ LAO ĐỘNG - THƯƠNG BINH VÀ XÃ HỘI
</t>
    </r>
    <r>
      <rPr>
        <i/>
        <sz val="13"/>
        <color theme="1"/>
        <rFont val="Times New Roman"/>
        <family val="1"/>
      </rPr>
      <t>(Kèm theo Quyết định số:        /QĐ-UBND ngày       tháng      năm 2024 của  Chủ tịch UBND tỉnh)</t>
    </r>
  </si>
  <si>
    <r>
      <t xml:space="preserve">PHÂN NHÓM HỘ NGHÈO, HỘ CẬN NGHÈO NĂM 2023 THEO CÁC NGUYÊN NHÂN NGHÈO THEO THÔNG TƯ SỐ 02/2022/TT-BLĐTBXH NGÀY 30/3/2022 CỦA BỘ LAO ĐỘNG - THƯƠNG BINH VÀ XÃ HỘI
</t>
    </r>
    <r>
      <rPr>
        <i/>
        <sz val="13"/>
        <color theme="1"/>
        <rFont val="Times New Roman"/>
        <family val="1"/>
      </rPr>
      <t>(Kèm theo Quyết định số:        /QĐ-UBND ngày       tháng      năm 2024 của  Chủ tịch UBND tỉnh)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</si>
</sst>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_(* #,##0.0_);_(* \(#,##0.0\);_(* &quot;-&quot;??_);_(@_)"/>
    <numFmt numFmtId="167" formatCode="_-* #,##0.0\ _₫_-;\-* #,##0.0\ _₫_-;_-* &quot;-&quot;??\ _₫_-;_-@_-"/>
    <numFmt numFmtId="168" formatCode="_-* #,##0\ _₫_-;\-* #,##0\ _₫_-;_-* &quot;-&quot;??\ _₫_-;_-@_-"/>
    <numFmt numFmtId="169" formatCode="_(* #,##0.0_);_(* \(#,##0.0\);_(* &quot;-&quot;?_);_(@_)"/>
  </numFmts>
  <fonts count="25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1"/>
      <name val="Times New Roman"/>
      <family val="1"/>
    </font>
    <font>
      <i/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i/>
      <sz val="13"/>
      <color theme="1"/>
      <name val="Times New Roman"/>
      <family val="1"/>
    </font>
    <font>
      <i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0"/>
      <name val="Times New Roman"/>
      <family val="1"/>
    </font>
    <font>
      <sz val="8"/>
      <color theme="1"/>
      <name val="Times New Roman"/>
      <family val="1"/>
    </font>
    <font>
      <sz val="11"/>
      <color rgb="FFFF0000"/>
      <name val="Calibri"/>
      <family val="2"/>
      <charset val="163"/>
      <scheme val="minor"/>
    </font>
    <font>
      <sz val="13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6" fillId="0" borderId="0"/>
    <xf numFmtId="41" fontId="16" fillId="0" borderId="0" applyFont="0" applyFill="0" applyBorder="0" applyAlignment="0" applyProtection="0"/>
    <xf numFmtId="0" fontId="17" fillId="0" borderId="0"/>
    <xf numFmtId="0" fontId="1" fillId="0" borderId="0"/>
    <xf numFmtId="41" fontId="16" fillId="0" borderId="0" applyFont="0" applyFill="0" applyBorder="0" applyAlignment="0" applyProtection="0"/>
    <xf numFmtId="0" fontId="17" fillId="0" borderId="0"/>
  </cellStyleXfs>
  <cellXfs count="496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left" vertical="center" wrapText="1"/>
    </xf>
    <xf numFmtId="165" fontId="3" fillId="0" borderId="1" xfId="1" applyNumberFormat="1" applyFont="1" applyFill="1" applyBorder="1" applyAlignment="1">
      <alignment vertical="center" wrapText="1"/>
    </xf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0" fontId="12" fillId="0" borderId="0" xfId="0" applyFont="1"/>
    <xf numFmtId="0" fontId="7" fillId="0" borderId="1" xfId="0" applyFont="1" applyBorder="1" applyAlignment="1">
      <alignment horizontal="center" vertical="center"/>
    </xf>
    <xf numFmtId="165" fontId="13" fillId="0" borderId="1" xfId="1" applyNumberFormat="1" applyFont="1" applyFill="1" applyBorder="1" applyAlignment="1">
      <alignment vertical="center" wrapText="1"/>
    </xf>
    <xf numFmtId="165" fontId="2" fillId="0" borderId="0" xfId="0" applyNumberFormat="1" applyFont="1"/>
    <xf numFmtId="165" fontId="2" fillId="0" borderId="13" xfId="1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165" fontId="13" fillId="0" borderId="13" xfId="1" applyNumberFormat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5" fontId="2" fillId="0" borderId="2" xfId="1" applyNumberFormat="1" applyFont="1" applyFill="1" applyBorder="1" applyAlignment="1">
      <alignment horizontal="right" vertical="center" wrapText="1"/>
    </xf>
    <xf numFmtId="165" fontId="14" fillId="0" borderId="1" xfId="1" applyNumberFormat="1" applyFont="1" applyFill="1" applyBorder="1" applyAlignment="1">
      <alignment horizontal="right" vertical="center" wrapText="1"/>
    </xf>
    <xf numFmtId="168" fontId="3" fillId="0" borderId="1" xfId="1" applyNumberFormat="1" applyFont="1" applyFill="1" applyBorder="1" applyAlignment="1">
      <alignment horizontal="right" vertical="center" wrapText="1"/>
    </xf>
    <xf numFmtId="165" fontId="3" fillId="0" borderId="13" xfId="1" applyNumberFormat="1" applyFont="1" applyFill="1" applyBorder="1" applyAlignment="1">
      <alignment horizontal="right" vertical="center" wrapText="1"/>
    </xf>
    <xf numFmtId="165" fontId="5" fillId="0" borderId="1" xfId="1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/>
    </xf>
    <xf numFmtId="165" fontId="13" fillId="0" borderId="1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left" vertical="center" wrapText="1"/>
    </xf>
    <xf numFmtId="165" fontId="3" fillId="0" borderId="1" xfId="1" applyNumberFormat="1" applyFont="1" applyFill="1" applyBorder="1" applyAlignment="1">
      <alignment horizontal="left" vertical="center" wrapText="1"/>
    </xf>
    <xf numFmtId="165" fontId="12" fillId="2" borderId="17" xfId="1" applyNumberFormat="1" applyFont="1" applyFill="1" applyBorder="1" applyAlignment="1">
      <alignment vertical="center" wrapText="1"/>
    </xf>
    <xf numFmtId="165" fontId="12" fillId="2" borderId="13" xfId="1" applyNumberFormat="1" applyFont="1" applyFill="1" applyBorder="1" applyAlignment="1">
      <alignment vertical="center" wrapText="1"/>
    </xf>
    <xf numFmtId="168" fontId="2" fillId="0" borderId="0" xfId="0" applyNumberFormat="1" applyFont="1"/>
    <xf numFmtId="165" fontId="3" fillId="0" borderId="17" xfId="1" applyNumberFormat="1" applyFont="1" applyFill="1" applyBorder="1" applyAlignment="1">
      <alignment horizontal="right" vertical="center" wrapText="1"/>
    </xf>
    <xf numFmtId="165" fontId="3" fillId="0" borderId="2" xfId="1" applyNumberFormat="1" applyFont="1" applyFill="1" applyBorder="1" applyAlignment="1">
      <alignment horizontal="right" vertical="center" wrapText="1"/>
    </xf>
    <xf numFmtId="0" fontId="2" fillId="3" borderId="0" xfId="0" applyFont="1" applyFill="1"/>
    <xf numFmtId="165" fontId="3" fillId="3" borderId="17" xfId="1" applyNumberFormat="1" applyFont="1" applyFill="1" applyBorder="1" applyAlignment="1">
      <alignment horizontal="right" vertical="center" wrapText="1"/>
    </xf>
    <xf numFmtId="165" fontId="3" fillId="3" borderId="2" xfId="1" applyNumberFormat="1" applyFont="1" applyFill="1" applyBorder="1" applyAlignment="1">
      <alignment horizontal="right" vertical="center" wrapText="1"/>
    </xf>
    <xf numFmtId="165" fontId="5" fillId="0" borderId="1" xfId="1" applyNumberFormat="1" applyFont="1" applyFill="1" applyBorder="1" applyAlignment="1">
      <alignment horizontal="left" vertical="center" wrapText="1"/>
    </xf>
    <xf numFmtId="168" fontId="3" fillId="2" borderId="17" xfId="1" applyNumberFormat="1" applyFont="1" applyFill="1" applyBorder="1" applyAlignment="1">
      <alignment horizontal="right" vertical="center" wrapText="1"/>
    </xf>
    <xf numFmtId="168" fontId="3" fillId="2" borderId="13" xfId="1" applyNumberFormat="1" applyFont="1" applyFill="1" applyBorder="1" applyAlignment="1">
      <alignment horizontal="right" vertical="center" wrapText="1"/>
    </xf>
    <xf numFmtId="166" fontId="14" fillId="0" borderId="1" xfId="1" applyNumberFormat="1" applyFont="1" applyFill="1" applyBorder="1" applyAlignment="1">
      <alignment horizontal="right" vertical="center" wrapText="1"/>
    </xf>
    <xf numFmtId="165" fontId="3" fillId="3" borderId="17" xfId="1" applyNumberFormat="1" applyFont="1" applyFill="1" applyBorder="1" applyAlignment="1">
      <alignment horizontal="left" vertical="center" wrapText="1"/>
    </xf>
    <xf numFmtId="165" fontId="3" fillId="3" borderId="2" xfId="1" applyNumberFormat="1" applyFont="1" applyFill="1" applyBorder="1" applyAlignment="1">
      <alignment horizontal="left" vertical="center" wrapText="1"/>
    </xf>
    <xf numFmtId="165" fontId="3" fillId="3" borderId="13" xfId="1" applyNumberFormat="1" applyFont="1" applyFill="1" applyBorder="1" applyAlignment="1">
      <alignment horizontal="left" vertical="center" wrapText="1"/>
    </xf>
    <xf numFmtId="165" fontId="3" fillId="0" borderId="17" xfId="1" applyNumberFormat="1" applyFont="1" applyFill="1" applyBorder="1" applyAlignment="1">
      <alignment horizontal="left" vertical="center" wrapText="1"/>
    </xf>
    <xf numFmtId="0" fontId="20" fillId="0" borderId="0" xfId="0" applyFont="1"/>
    <xf numFmtId="165" fontId="13" fillId="0" borderId="1" xfId="1" applyNumberFormat="1" applyFont="1" applyFill="1" applyBorder="1" applyAlignment="1">
      <alignment horizontal="right" vertical="center" wrapText="1" shrinkToFit="1"/>
    </xf>
    <xf numFmtId="167" fontId="14" fillId="0" borderId="1" xfId="1" applyNumberFormat="1" applyFont="1" applyFill="1" applyBorder="1" applyAlignment="1">
      <alignment horizontal="right" vertical="center" wrapText="1" shrinkToFit="1"/>
    </xf>
    <xf numFmtId="168" fontId="2" fillId="0" borderId="0" xfId="0" applyNumberFormat="1" applyFont="1" applyAlignment="1">
      <alignment shrinkToFit="1"/>
    </xf>
    <xf numFmtId="165" fontId="15" fillId="0" borderId="1" xfId="0" applyNumberFormat="1" applyFont="1" applyBorder="1" applyAlignment="1">
      <alignment horizontal="center" vertical="center"/>
    </xf>
    <xf numFmtId="165" fontId="14" fillId="0" borderId="1" xfId="1" applyNumberFormat="1" applyFont="1" applyFill="1" applyBorder="1" applyAlignment="1">
      <alignment horizontal="right" vertical="center" wrapText="1" shrinkToFit="1"/>
    </xf>
    <xf numFmtId="166" fontId="14" fillId="0" borderId="1" xfId="1" applyNumberFormat="1" applyFont="1" applyFill="1" applyBorder="1" applyAlignment="1">
      <alignment horizontal="right" vertical="center" wrapText="1" shrinkToFit="1"/>
    </xf>
    <xf numFmtId="166" fontId="14" fillId="0" borderId="1" xfId="1" applyNumberFormat="1" applyFont="1" applyFill="1" applyBorder="1" applyAlignment="1">
      <alignment horizontal="right" vertical="center" shrinkToFit="1"/>
    </xf>
    <xf numFmtId="165" fontId="2" fillId="0" borderId="0" xfId="0" applyNumberFormat="1" applyFont="1" applyAlignment="1">
      <alignment shrinkToFit="1"/>
    </xf>
    <xf numFmtId="43" fontId="3" fillId="0" borderId="1" xfId="1" applyNumberFormat="1" applyFont="1" applyFill="1" applyBorder="1" applyAlignment="1">
      <alignment horizontal="right" vertical="center" wrapText="1"/>
    </xf>
    <xf numFmtId="43" fontId="3" fillId="0" borderId="1" xfId="1" applyNumberFormat="1" applyFont="1" applyFill="1" applyBorder="1" applyAlignment="1">
      <alignment vertical="center" wrapText="1"/>
    </xf>
    <xf numFmtId="43" fontId="2" fillId="0" borderId="0" xfId="0" applyNumberFormat="1" applyFont="1"/>
    <xf numFmtId="43" fontId="21" fillId="0" borderId="0" xfId="0" applyNumberFormat="1" applyFont="1"/>
    <xf numFmtId="0" fontId="21" fillId="0" borderId="0" xfId="0" applyFont="1"/>
    <xf numFmtId="165" fontId="2" fillId="0" borderId="2" xfId="1" applyNumberFormat="1" applyFont="1" applyFill="1" applyBorder="1" applyAlignment="1">
      <alignment horizontal="left" vertical="center" wrapText="1"/>
    </xf>
    <xf numFmtId="165" fontId="2" fillId="0" borderId="13" xfId="1" applyNumberFormat="1" applyFont="1" applyFill="1" applyBorder="1" applyAlignment="1">
      <alignment horizontal="left" vertical="center" wrapText="1"/>
    </xf>
    <xf numFmtId="168" fontId="3" fillId="0" borderId="17" xfId="1" applyNumberFormat="1" applyFont="1" applyBorder="1" applyAlignment="1">
      <alignment horizontal="right" vertical="center" shrinkToFit="1"/>
    </xf>
    <xf numFmtId="168" fontId="3" fillId="0" borderId="13" xfId="1" applyNumberFormat="1" applyFont="1" applyBorder="1" applyAlignment="1">
      <alignment horizontal="right" vertical="center" shrinkToFit="1"/>
    </xf>
    <xf numFmtId="165" fontId="2" fillId="3" borderId="0" xfId="0" applyNumberFormat="1" applyFont="1" applyFill="1"/>
    <xf numFmtId="165" fontId="13" fillId="3" borderId="1" xfId="1" applyNumberFormat="1" applyFont="1" applyFill="1" applyBorder="1" applyAlignment="1">
      <alignment vertical="center" wrapText="1"/>
    </xf>
    <xf numFmtId="168" fontId="3" fillId="3" borderId="1" xfId="1" applyNumberFormat="1" applyFont="1" applyFill="1" applyBorder="1" applyAlignment="1">
      <alignment horizontal="right" vertical="center" wrapText="1"/>
    </xf>
    <xf numFmtId="165" fontId="13" fillId="3" borderId="5" xfId="1" applyNumberFormat="1" applyFont="1" applyFill="1" applyBorder="1" applyAlignment="1">
      <alignment vertical="center" wrapText="1"/>
    </xf>
    <xf numFmtId="168" fontId="3" fillId="3" borderId="5" xfId="1" applyNumberFormat="1" applyFont="1" applyFill="1" applyBorder="1" applyAlignment="1">
      <alignment horizontal="right" vertical="center" wrapText="1"/>
    </xf>
    <xf numFmtId="168" fontId="2" fillId="3" borderId="0" xfId="0" applyNumberFormat="1" applyFont="1" applyFill="1"/>
    <xf numFmtId="0" fontId="20" fillId="3" borderId="0" xfId="0" applyFont="1" applyFill="1"/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65" fontId="13" fillId="3" borderId="1" xfId="1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left" vertical="center" wrapText="1"/>
    </xf>
    <xf numFmtId="165" fontId="13" fillId="3" borderId="1" xfId="1" applyNumberFormat="1" applyFont="1" applyFill="1" applyBorder="1" applyAlignment="1">
      <alignment horizontal="right" vertical="center" shrinkToFit="1"/>
    </xf>
    <xf numFmtId="0" fontId="2" fillId="0" borderId="0" xfId="0" applyFont="1" applyAlignment="1">
      <alignment horizontal="right"/>
    </xf>
    <xf numFmtId="0" fontId="15" fillId="0" borderId="1" xfId="0" applyFont="1" applyBorder="1" applyAlignment="1">
      <alignment horizontal="right" vertical="center"/>
    </xf>
    <xf numFmtId="165" fontId="13" fillId="0" borderId="1" xfId="1" applyNumberFormat="1" applyFont="1" applyFill="1" applyBorder="1" applyAlignment="1">
      <alignment horizontal="right" vertical="center" wrapText="1"/>
    </xf>
    <xf numFmtId="168" fontId="2" fillId="0" borderId="0" xfId="0" applyNumberFormat="1" applyFont="1" applyAlignment="1">
      <alignment horizontal="right" shrinkToFit="1"/>
    </xf>
    <xf numFmtId="0" fontId="3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165" fontId="10" fillId="0" borderId="14" xfId="0" applyNumberFormat="1" applyFont="1" applyBorder="1" applyAlignment="1">
      <alignment horizontal="left" vertical="center" wrapText="1"/>
    </xf>
    <xf numFmtId="165" fontId="2" fillId="0" borderId="14" xfId="0" applyNumberFormat="1" applyFont="1" applyBorder="1" applyAlignment="1">
      <alignment horizontal="right" vertical="center" wrapText="1"/>
    </xf>
    <xf numFmtId="168" fontId="2" fillId="0" borderId="14" xfId="1" applyNumberFormat="1" applyFont="1" applyFill="1" applyBorder="1" applyAlignment="1">
      <alignment horizontal="right" vertical="center" wrapText="1"/>
    </xf>
    <xf numFmtId="165" fontId="2" fillId="0" borderId="14" xfId="1" applyNumberFormat="1" applyFont="1" applyFill="1" applyBorder="1" applyAlignment="1">
      <alignment horizontal="right" vertical="center" wrapText="1"/>
    </xf>
    <xf numFmtId="164" fontId="2" fillId="0" borderId="14" xfId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/>
    </xf>
    <xf numFmtId="165" fontId="10" fillId="3" borderId="2" xfId="1" applyNumberFormat="1" applyFont="1" applyFill="1" applyBorder="1" applyAlignment="1">
      <alignment horizontal="left" vertical="center" wrapText="1"/>
    </xf>
    <xf numFmtId="165" fontId="2" fillId="3" borderId="2" xfId="1" applyNumberFormat="1" applyFont="1" applyFill="1" applyBorder="1" applyAlignment="1">
      <alignment horizontal="right" vertical="center" wrapText="1"/>
    </xf>
    <xf numFmtId="168" fontId="2" fillId="3" borderId="2" xfId="1" applyNumberFormat="1" applyFont="1" applyFill="1" applyBorder="1" applyAlignment="1">
      <alignment horizontal="right" vertical="center" wrapText="1"/>
    </xf>
    <xf numFmtId="164" fontId="2" fillId="3" borderId="14" xfId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165" fontId="10" fillId="0" borderId="2" xfId="1" applyNumberFormat="1" applyFont="1" applyFill="1" applyBorder="1" applyAlignment="1">
      <alignment horizontal="left" vertical="center" wrapText="1"/>
    </xf>
    <xf numFmtId="168" fontId="2" fillId="0" borderId="2" xfId="1" applyNumberFormat="1" applyFont="1" applyFill="1" applyBorder="1" applyAlignment="1">
      <alignment horizontal="right" vertical="center" wrapText="1"/>
    </xf>
    <xf numFmtId="0" fontId="10" fillId="0" borderId="15" xfId="0" applyFont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left" vertical="center" wrapText="1"/>
    </xf>
    <xf numFmtId="165" fontId="2" fillId="0" borderId="15" xfId="1" applyNumberFormat="1" applyFont="1" applyFill="1" applyBorder="1" applyAlignment="1">
      <alignment horizontal="right" vertical="center" wrapText="1"/>
    </xf>
    <xf numFmtId="168" fontId="2" fillId="0" borderId="15" xfId="1" applyNumberFormat="1" applyFont="1" applyFill="1" applyBorder="1" applyAlignment="1">
      <alignment horizontal="right" vertical="center" wrapText="1"/>
    </xf>
    <xf numFmtId="43" fontId="2" fillId="0" borderId="14" xfId="0" applyNumberFormat="1" applyFont="1" applyBorder="1" applyAlignment="1">
      <alignment horizontal="right" vertical="center" wrapText="1"/>
    </xf>
    <xf numFmtId="165" fontId="2" fillId="3" borderId="14" xfId="0" applyNumberFormat="1" applyFont="1" applyFill="1" applyBorder="1" applyAlignment="1">
      <alignment horizontal="right" vertical="center" wrapText="1"/>
    </xf>
    <xf numFmtId="43" fontId="2" fillId="3" borderId="14" xfId="0" applyNumberFormat="1" applyFont="1" applyFill="1" applyBorder="1" applyAlignment="1">
      <alignment horizontal="right" vertical="center" wrapText="1"/>
    </xf>
    <xf numFmtId="43" fontId="2" fillId="0" borderId="2" xfId="1" applyNumberFormat="1" applyFont="1" applyFill="1" applyBorder="1" applyAlignment="1">
      <alignment horizontal="right" vertical="center" wrapText="1"/>
    </xf>
    <xf numFmtId="165" fontId="10" fillId="0" borderId="13" xfId="1" applyNumberFormat="1" applyFont="1" applyFill="1" applyBorder="1" applyAlignment="1">
      <alignment horizontal="left" vertical="center" wrapText="1"/>
    </xf>
    <xf numFmtId="43" fontId="2" fillId="0" borderId="13" xfId="1" applyNumberFormat="1" applyFont="1" applyFill="1" applyBorder="1" applyAlignment="1">
      <alignment horizontal="right" vertical="center" wrapText="1"/>
    </xf>
    <xf numFmtId="0" fontId="10" fillId="0" borderId="0" xfId="0" applyFont="1"/>
    <xf numFmtId="0" fontId="13" fillId="0" borderId="1" xfId="0" applyFont="1" applyBorder="1" applyAlignment="1">
      <alignment horizontal="center" vertical="center" wrapText="1"/>
    </xf>
    <xf numFmtId="168" fontId="2" fillId="2" borderId="17" xfId="1" applyNumberFormat="1" applyFont="1" applyFill="1" applyBorder="1" applyAlignment="1">
      <alignment horizontal="right" vertical="center" wrapText="1"/>
    </xf>
    <xf numFmtId="165" fontId="2" fillId="2" borderId="17" xfId="1" applyNumberFormat="1" applyFont="1" applyFill="1" applyBorder="1" applyAlignment="1">
      <alignment horizontal="right" vertical="center" wrapText="1"/>
    </xf>
    <xf numFmtId="165" fontId="2" fillId="0" borderId="17" xfId="1" applyNumberFormat="1" applyFont="1" applyFill="1" applyBorder="1" applyAlignment="1">
      <alignment horizontal="right" vertical="center" wrapText="1"/>
    </xf>
    <xf numFmtId="168" fontId="0" fillId="0" borderId="0" xfId="0" applyNumberFormat="1"/>
    <xf numFmtId="165" fontId="12" fillId="2" borderId="2" xfId="1" applyNumberFormat="1" applyFont="1" applyFill="1" applyBorder="1" applyAlignment="1">
      <alignment vertical="center" wrapText="1"/>
    </xf>
    <xf numFmtId="168" fontId="2" fillId="2" borderId="2" xfId="1" applyNumberFormat="1" applyFont="1" applyFill="1" applyBorder="1" applyAlignment="1">
      <alignment horizontal="right" vertical="center" wrapText="1"/>
    </xf>
    <xf numFmtId="165" fontId="2" fillId="2" borderId="2" xfId="1" applyNumberFormat="1" applyFont="1" applyFill="1" applyBorder="1" applyAlignment="1">
      <alignment horizontal="right" vertical="center" wrapText="1"/>
    </xf>
    <xf numFmtId="165" fontId="12" fillId="4" borderId="2" xfId="1" applyNumberFormat="1" applyFont="1" applyFill="1" applyBorder="1" applyAlignment="1">
      <alignment vertical="center" wrapText="1"/>
    </xf>
    <xf numFmtId="168" fontId="2" fillId="4" borderId="2" xfId="1" applyNumberFormat="1" applyFont="1" applyFill="1" applyBorder="1" applyAlignment="1">
      <alignment horizontal="right" vertical="center" wrapText="1"/>
    </xf>
    <xf numFmtId="165" fontId="2" fillId="4" borderId="2" xfId="1" applyNumberFormat="1" applyFont="1" applyFill="1" applyBorder="1" applyAlignment="1">
      <alignment horizontal="right" vertical="center" wrapText="1"/>
    </xf>
    <xf numFmtId="165" fontId="2" fillId="3" borderId="17" xfId="1" applyNumberFormat="1" applyFont="1" applyFill="1" applyBorder="1" applyAlignment="1">
      <alignment horizontal="right" vertical="center" wrapText="1"/>
    </xf>
    <xf numFmtId="0" fontId="0" fillId="3" borderId="0" xfId="0" applyFill="1"/>
    <xf numFmtId="43" fontId="0" fillId="3" borderId="0" xfId="0" applyNumberFormat="1" applyFill="1"/>
    <xf numFmtId="164" fontId="2" fillId="2" borderId="2" xfId="1" applyFont="1" applyFill="1" applyBorder="1" applyAlignment="1">
      <alignment horizontal="right" vertical="center" wrapText="1"/>
    </xf>
    <xf numFmtId="168" fontId="2" fillId="2" borderId="13" xfId="1" applyNumberFormat="1" applyFont="1" applyFill="1" applyBorder="1" applyAlignment="1">
      <alignment horizontal="right" vertical="center" wrapText="1"/>
    </xf>
    <xf numFmtId="165" fontId="2" fillId="2" borderId="13" xfId="1" applyNumberFormat="1" applyFont="1" applyFill="1" applyBorder="1" applyAlignment="1">
      <alignment horizontal="right" vertical="center" wrapText="1"/>
    </xf>
    <xf numFmtId="164" fontId="2" fillId="2" borderId="13" xfId="1" applyFont="1" applyFill="1" applyBorder="1" applyAlignment="1">
      <alignment horizontal="right" vertical="center" wrapText="1"/>
    </xf>
    <xf numFmtId="168" fontId="2" fillId="0" borderId="17" xfId="1" applyNumberFormat="1" applyFont="1" applyFill="1" applyBorder="1" applyAlignment="1">
      <alignment horizontal="right" vertical="center" wrapText="1"/>
    </xf>
    <xf numFmtId="168" fontId="2" fillId="2" borderId="2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168" fontId="2" fillId="3" borderId="17" xfId="1" applyNumberFormat="1" applyFont="1" applyFill="1" applyBorder="1" applyAlignment="1">
      <alignment horizontal="right" vertical="center" wrapText="1"/>
    </xf>
    <xf numFmtId="165" fontId="0" fillId="3" borderId="0" xfId="0" applyNumberFormat="1" applyFill="1"/>
    <xf numFmtId="165" fontId="2" fillId="2" borderId="2" xfId="0" applyNumberFormat="1" applyFont="1" applyFill="1" applyBorder="1" applyAlignment="1">
      <alignment horizontal="right" vertical="center" wrapText="1"/>
    </xf>
    <xf numFmtId="165" fontId="2" fillId="2" borderId="13" xfId="0" applyNumberFormat="1" applyFont="1" applyFill="1" applyBorder="1" applyAlignment="1">
      <alignment horizontal="right" vertical="center" wrapText="1"/>
    </xf>
    <xf numFmtId="168" fontId="2" fillId="2" borderId="2" xfId="1" applyNumberFormat="1" applyFont="1" applyFill="1" applyBorder="1" applyAlignment="1">
      <alignment horizontal="center" vertical="center" wrapText="1"/>
    </xf>
    <xf numFmtId="168" fontId="2" fillId="2" borderId="13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2" fillId="2" borderId="2" xfId="1" applyNumberFormat="1" applyFont="1" applyFill="1" applyBorder="1" applyAlignment="1">
      <alignment horizontal="right" vertical="center" wrapText="1"/>
    </xf>
    <xf numFmtId="164" fontId="2" fillId="4" borderId="2" xfId="1" applyFont="1" applyFill="1" applyBorder="1" applyAlignment="1">
      <alignment horizontal="right" vertical="center" wrapText="1"/>
    </xf>
    <xf numFmtId="168" fontId="0" fillId="3" borderId="0" xfId="0" applyNumberFormat="1" applyFill="1"/>
    <xf numFmtId="0" fontId="0" fillId="0" borderId="2" xfId="0" applyBorder="1" applyAlignment="1">
      <alignment horizontal="right" vertical="center"/>
    </xf>
    <xf numFmtId="166" fontId="2" fillId="2" borderId="13" xfId="1" applyNumberFormat="1" applyFont="1" applyFill="1" applyBorder="1" applyAlignment="1">
      <alignment horizontal="right" vertical="center" wrapText="1"/>
    </xf>
    <xf numFmtId="168" fontId="2" fillId="2" borderId="17" xfId="0" applyNumberFormat="1" applyFont="1" applyFill="1" applyBorder="1" applyAlignment="1">
      <alignment horizontal="right" vertical="center" wrapText="1"/>
    </xf>
    <xf numFmtId="165" fontId="2" fillId="4" borderId="2" xfId="0" applyNumberFormat="1" applyFont="1" applyFill="1" applyBorder="1" applyAlignment="1">
      <alignment horizontal="right" vertical="center" wrapText="1"/>
    </xf>
    <xf numFmtId="168" fontId="2" fillId="0" borderId="2" xfId="1" applyNumberFormat="1" applyFont="1" applyBorder="1" applyAlignment="1">
      <alignment horizontal="right" vertical="center"/>
    </xf>
    <xf numFmtId="168" fontId="2" fillId="0" borderId="13" xfId="1" applyNumberFormat="1" applyFont="1" applyBorder="1" applyAlignment="1">
      <alignment horizontal="right" vertical="center"/>
    </xf>
    <xf numFmtId="168" fontId="2" fillId="0" borderId="17" xfId="0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2" fillId="3" borderId="2" xfId="0" applyNumberFormat="1" applyFont="1" applyFill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165" fontId="10" fillId="2" borderId="17" xfId="1" applyNumberFormat="1" applyFont="1" applyFill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6" fontId="15" fillId="0" borderId="14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/>
    </xf>
    <xf numFmtId="165" fontId="10" fillId="2" borderId="2" xfId="1" applyNumberFormat="1" applyFont="1" applyFill="1" applyBorder="1" applyAlignment="1">
      <alignment horizontal="left" vertical="center" wrapText="1"/>
    </xf>
    <xf numFmtId="165" fontId="15" fillId="0" borderId="2" xfId="1" applyNumberFormat="1" applyFont="1" applyFill="1" applyBorder="1" applyAlignment="1">
      <alignment horizontal="right" vertical="center" wrapText="1"/>
    </xf>
    <xf numFmtId="166" fontId="15" fillId="0" borderId="2" xfId="1" applyNumberFormat="1" applyFont="1" applyFill="1" applyBorder="1" applyAlignment="1">
      <alignment horizontal="right" vertical="center" wrapText="1"/>
    </xf>
    <xf numFmtId="0" fontId="12" fillId="3" borderId="2" xfId="0" applyFont="1" applyFill="1" applyBorder="1" applyAlignment="1">
      <alignment horizontal="center" vertical="center"/>
    </xf>
    <xf numFmtId="165" fontId="10" fillId="4" borderId="2" xfId="0" applyNumberFormat="1" applyFont="1" applyFill="1" applyBorder="1" applyAlignment="1">
      <alignment horizontal="left" vertical="center" wrapText="1"/>
    </xf>
    <xf numFmtId="165" fontId="15" fillId="3" borderId="2" xfId="0" applyNumberFormat="1" applyFont="1" applyFill="1" applyBorder="1" applyAlignment="1">
      <alignment horizontal="right" vertical="center" wrapText="1"/>
    </xf>
    <xf numFmtId="166" fontId="15" fillId="3" borderId="2" xfId="0" applyNumberFormat="1" applyFont="1" applyFill="1" applyBorder="1" applyAlignment="1">
      <alignment horizontal="right" vertical="center" wrapText="1"/>
    </xf>
    <xf numFmtId="0" fontId="12" fillId="0" borderId="15" xfId="0" applyFont="1" applyBorder="1" applyAlignment="1">
      <alignment horizontal="center" vertical="center"/>
    </xf>
    <xf numFmtId="165" fontId="10" fillId="2" borderId="13" xfId="0" applyNumberFormat="1" applyFont="1" applyFill="1" applyBorder="1" applyAlignment="1">
      <alignment horizontal="left" vertical="center" wrapText="1"/>
    </xf>
    <xf numFmtId="165" fontId="15" fillId="0" borderId="15" xfId="1" applyNumberFormat="1" applyFont="1" applyFill="1" applyBorder="1" applyAlignment="1">
      <alignment horizontal="right" vertical="center" wrapText="1"/>
    </xf>
    <xf numFmtId="166" fontId="15" fillId="0" borderId="15" xfId="1" applyNumberFormat="1" applyFont="1" applyFill="1" applyBorder="1" applyAlignment="1">
      <alignment horizontal="right" vertical="center" wrapText="1"/>
    </xf>
    <xf numFmtId="165" fontId="10" fillId="2" borderId="17" xfId="0" applyNumberFormat="1" applyFont="1" applyFill="1" applyBorder="1" applyAlignment="1">
      <alignment horizontal="left" vertical="center" wrapText="1"/>
    </xf>
    <xf numFmtId="168" fontId="15" fillId="0" borderId="14" xfId="1" applyNumberFormat="1" applyFont="1" applyFill="1" applyBorder="1" applyAlignment="1">
      <alignment horizontal="right" vertical="center" wrapText="1"/>
    </xf>
    <xf numFmtId="166" fontId="15" fillId="0" borderId="14" xfId="1" applyNumberFormat="1" applyFont="1" applyFill="1" applyBorder="1" applyAlignment="1">
      <alignment horizontal="right" vertical="center" wrapText="1"/>
    </xf>
    <xf numFmtId="168" fontId="15" fillId="0" borderId="2" xfId="1" applyNumberFormat="1" applyFont="1" applyFill="1" applyBorder="1" applyAlignment="1">
      <alignment horizontal="right" vertical="center" wrapText="1"/>
    </xf>
    <xf numFmtId="165" fontId="10" fillId="4" borderId="2" xfId="1" applyNumberFormat="1" applyFont="1" applyFill="1" applyBorder="1" applyAlignment="1">
      <alignment horizontal="left" vertical="center" wrapText="1"/>
    </xf>
    <xf numFmtId="165" fontId="15" fillId="3" borderId="2" xfId="1" applyNumberFormat="1" applyFont="1" applyFill="1" applyBorder="1" applyAlignment="1">
      <alignment horizontal="right" vertical="center" wrapText="1"/>
    </xf>
    <xf numFmtId="168" fontId="15" fillId="3" borderId="2" xfId="1" applyNumberFormat="1" applyFont="1" applyFill="1" applyBorder="1" applyAlignment="1">
      <alignment horizontal="right" vertical="center" wrapText="1"/>
    </xf>
    <xf numFmtId="166" fontId="15" fillId="3" borderId="2" xfId="1" applyNumberFormat="1" applyFont="1" applyFill="1" applyBorder="1" applyAlignment="1">
      <alignment horizontal="right" vertical="center" wrapText="1"/>
    </xf>
    <xf numFmtId="165" fontId="15" fillId="0" borderId="2" xfId="1" applyNumberFormat="1" applyFont="1" applyFill="1" applyBorder="1" applyAlignment="1">
      <alignment horizontal="right" vertical="center" shrinkToFit="1"/>
    </xf>
    <xf numFmtId="168" fontId="15" fillId="0" borderId="2" xfId="1" applyNumberFormat="1" applyFont="1" applyFill="1" applyBorder="1" applyAlignment="1">
      <alignment horizontal="right" vertical="center" shrinkToFit="1"/>
    </xf>
    <xf numFmtId="168" fontId="22" fillId="0" borderId="2" xfId="1" applyNumberFormat="1" applyFont="1" applyFill="1" applyBorder="1" applyAlignment="1">
      <alignment horizontal="right" vertical="center" shrinkToFit="1"/>
    </xf>
    <xf numFmtId="165" fontId="10" fillId="2" borderId="15" xfId="1" applyNumberFormat="1" applyFont="1" applyFill="1" applyBorder="1" applyAlignment="1">
      <alignment horizontal="left" vertical="center" wrapText="1"/>
    </xf>
    <xf numFmtId="168" fontId="15" fillId="0" borderId="15" xfId="1" applyNumberFormat="1" applyFont="1" applyFill="1" applyBorder="1" applyAlignment="1">
      <alignment horizontal="right" vertical="center" wrapText="1"/>
    </xf>
    <xf numFmtId="166" fontId="15" fillId="0" borderId="15" xfId="1" applyNumberFormat="1" applyFont="1" applyFill="1" applyBorder="1" applyAlignment="1">
      <alignment horizontal="right" vertical="center" shrinkToFit="1"/>
    </xf>
    <xf numFmtId="165" fontId="10" fillId="2" borderId="14" xfId="1" applyNumberFormat="1" applyFont="1" applyFill="1" applyBorder="1" applyAlignment="1">
      <alignment horizontal="left" vertical="center" wrapText="1"/>
    </xf>
    <xf numFmtId="165" fontId="15" fillId="0" borderId="14" xfId="1" applyNumberFormat="1" applyFont="1" applyFill="1" applyBorder="1" applyAlignment="1">
      <alignment horizontal="right" vertical="center" wrapText="1"/>
    </xf>
    <xf numFmtId="166" fontId="15" fillId="0" borderId="14" xfId="1" applyNumberFormat="1" applyFont="1" applyFill="1" applyBorder="1" applyAlignment="1">
      <alignment horizontal="right" vertical="center" shrinkToFit="1"/>
    </xf>
    <xf numFmtId="166" fontId="15" fillId="0" borderId="2" xfId="1" applyNumberFormat="1" applyFont="1" applyFill="1" applyBorder="1" applyAlignment="1">
      <alignment horizontal="right" vertical="center" shrinkToFit="1"/>
    </xf>
    <xf numFmtId="166" fontId="15" fillId="3" borderId="2" xfId="1" applyNumberFormat="1" applyFont="1" applyFill="1" applyBorder="1" applyAlignment="1">
      <alignment horizontal="right" vertical="center" shrinkToFit="1"/>
    </xf>
    <xf numFmtId="0" fontId="12" fillId="0" borderId="13" xfId="0" applyFont="1" applyBorder="1" applyAlignment="1">
      <alignment horizontal="center" vertical="center"/>
    </xf>
    <xf numFmtId="165" fontId="10" fillId="2" borderId="13" xfId="1" applyNumberFormat="1" applyFont="1" applyFill="1" applyBorder="1" applyAlignment="1">
      <alignment horizontal="left" vertical="center" wrapText="1"/>
    </xf>
    <xf numFmtId="165" fontId="15" fillId="0" borderId="13" xfId="1" applyNumberFormat="1" applyFont="1" applyFill="1" applyBorder="1" applyAlignment="1">
      <alignment horizontal="right" vertical="center" wrapText="1"/>
    </xf>
    <xf numFmtId="165" fontId="12" fillId="2" borderId="17" xfId="1" applyNumberFormat="1" applyFont="1" applyFill="1" applyBorder="1" applyAlignment="1">
      <alignment horizontal="right" vertical="center" wrapText="1"/>
    </xf>
    <xf numFmtId="167" fontId="15" fillId="0" borderId="14" xfId="1" applyNumberFormat="1" applyFont="1" applyFill="1" applyBorder="1" applyAlignment="1">
      <alignment horizontal="right" vertical="center" wrapText="1"/>
    </xf>
    <xf numFmtId="168" fontId="12" fillId="2" borderId="2" xfId="1" applyNumberFormat="1" applyFont="1" applyFill="1" applyBorder="1" applyAlignment="1">
      <alignment horizontal="right" vertical="center" wrapText="1"/>
    </xf>
    <xf numFmtId="167" fontId="15" fillId="0" borderId="2" xfId="1" applyNumberFormat="1" applyFont="1" applyFill="1" applyBorder="1" applyAlignment="1">
      <alignment horizontal="right" vertical="center" wrapText="1"/>
    </xf>
    <xf numFmtId="168" fontId="12" fillId="4" borderId="2" xfId="1" applyNumberFormat="1" applyFont="1" applyFill="1" applyBorder="1" applyAlignment="1">
      <alignment horizontal="right" vertical="center" wrapText="1"/>
    </xf>
    <xf numFmtId="167" fontId="15" fillId="3" borderId="14" xfId="1" applyNumberFormat="1" applyFont="1" applyFill="1" applyBorder="1" applyAlignment="1">
      <alignment horizontal="right" vertical="center" wrapText="1"/>
    </xf>
    <xf numFmtId="167" fontId="15" fillId="3" borderId="2" xfId="1" applyNumberFormat="1" applyFont="1" applyFill="1" applyBorder="1" applyAlignment="1">
      <alignment horizontal="right" vertical="center" wrapText="1"/>
    </xf>
    <xf numFmtId="168" fontId="12" fillId="2" borderId="13" xfId="1" applyNumberFormat="1" applyFont="1" applyFill="1" applyBorder="1" applyAlignment="1">
      <alignment horizontal="right" vertical="center" wrapText="1"/>
    </xf>
    <xf numFmtId="167" fontId="15" fillId="0" borderId="15" xfId="1" applyNumberFormat="1" applyFont="1" applyFill="1" applyBorder="1" applyAlignment="1">
      <alignment horizontal="right" vertical="center" wrapText="1"/>
    </xf>
    <xf numFmtId="165" fontId="12" fillId="0" borderId="14" xfId="0" applyNumberFormat="1" applyFont="1" applyBorder="1" applyAlignment="1">
      <alignment horizontal="right" vertical="center" wrapText="1"/>
    </xf>
    <xf numFmtId="165" fontId="12" fillId="0" borderId="2" xfId="1" applyNumberFormat="1" applyFont="1" applyFill="1" applyBorder="1" applyAlignment="1">
      <alignment horizontal="right" vertical="center" wrapText="1"/>
    </xf>
    <xf numFmtId="166" fontId="12" fillId="0" borderId="2" xfId="1" applyNumberFormat="1" applyFont="1" applyFill="1" applyBorder="1" applyAlignment="1">
      <alignment horizontal="right" vertical="center" wrapText="1"/>
    </xf>
    <xf numFmtId="165" fontId="12" fillId="0" borderId="15" xfId="1" applyNumberFormat="1" applyFont="1" applyFill="1" applyBorder="1" applyAlignment="1">
      <alignment horizontal="right" vertical="center" wrapText="1"/>
    </xf>
    <xf numFmtId="168" fontId="12" fillId="2" borderId="14" xfId="1" applyNumberFormat="1" applyFont="1" applyFill="1" applyBorder="1" applyAlignment="1">
      <alignment horizontal="right" vertical="center" wrapText="1"/>
    </xf>
    <xf numFmtId="168" fontId="12" fillId="4" borderId="2" xfId="1" applyNumberFormat="1" applyFont="1" applyFill="1" applyBorder="1" applyAlignment="1">
      <alignment horizontal="right" vertical="center" shrinkToFit="1"/>
    </xf>
    <xf numFmtId="169" fontId="2" fillId="3" borderId="0" xfId="0" applyNumberFormat="1" applyFont="1" applyFill="1"/>
    <xf numFmtId="165" fontId="12" fillId="0" borderId="17" xfId="1" applyNumberFormat="1" applyFont="1" applyFill="1" applyBorder="1" applyAlignment="1">
      <alignment vertical="center" wrapText="1"/>
    </xf>
    <xf numFmtId="164" fontId="12" fillId="0" borderId="13" xfId="1" applyFont="1" applyFill="1" applyBorder="1" applyAlignment="1">
      <alignment vertical="center" wrapText="1"/>
    </xf>
    <xf numFmtId="165" fontId="2" fillId="0" borderId="5" xfId="1" applyNumberFormat="1" applyFont="1" applyFill="1" applyBorder="1" applyAlignment="1">
      <alignment horizontal="right" vertical="center" wrapText="1"/>
    </xf>
    <xf numFmtId="168" fontId="2" fillId="0" borderId="13" xfId="1" applyNumberFormat="1" applyFont="1" applyFill="1" applyBorder="1" applyAlignment="1">
      <alignment horizontal="right" vertical="center" wrapText="1"/>
    </xf>
    <xf numFmtId="166" fontId="12" fillId="3" borderId="14" xfId="1" applyNumberFormat="1" applyFont="1" applyFill="1" applyBorder="1" applyAlignment="1">
      <alignment vertical="center" wrapText="1"/>
    </xf>
    <xf numFmtId="168" fontId="2" fillId="3" borderId="14" xfId="1" applyNumberFormat="1" applyFont="1" applyFill="1" applyBorder="1" applyAlignment="1">
      <alignment horizontal="right" vertical="center" wrapText="1"/>
    </xf>
    <xf numFmtId="165" fontId="2" fillId="3" borderId="14" xfId="1" applyNumberFormat="1" applyFont="1" applyFill="1" applyBorder="1" applyAlignment="1">
      <alignment horizontal="right" vertical="center" wrapText="1"/>
    </xf>
    <xf numFmtId="164" fontId="12" fillId="3" borderId="15" xfId="1" applyFont="1" applyFill="1" applyBorder="1" applyAlignment="1">
      <alignment vertical="center" wrapText="1"/>
    </xf>
    <xf numFmtId="168" fontId="2" fillId="3" borderId="15" xfId="1" applyNumberFormat="1" applyFont="1" applyFill="1" applyBorder="1" applyAlignment="1">
      <alignment horizontal="right" vertical="center" wrapText="1"/>
    </xf>
    <xf numFmtId="165" fontId="2" fillId="3" borderId="15" xfId="1" applyNumberFormat="1" applyFont="1" applyFill="1" applyBorder="1" applyAlignment="1">
      <alignment horizontal="right" vertical="center" wrapText="1"/>
    </xf>
    <xf numFmtId="165" fontId="12" fillId="3" borderId="17" xfId="1" applyNumberFormat="1" applyFont="1" applyFill="1" applyBorder="1" applyAlignment="1">
      <alignment vertical="center" wrapText="1"/>
    </xf>
    <xf numFmtId="164" fontId="12" fillId="3" borderId="13" xfId="1" applyFont="1" applyFill="1" applyBorder="1" applyAlignment="1">
      <alignment vertical="center" wrapText="1"/>
    </xf>
    <xf numFmtId="168" fontId="2" fillId="3" borderId="13" xfId="1" applyNumberFormat="1" applyFont="1" applyFill="1" applyBorder="1" applyAlignment="1">
      <alignment horizontal="right" vertical="center" wrapText="1"/>
    </xf>
    <xf numFmtId="165" fontId="2" fillId="3" borderId="13" xfId="1" applyNumberFormat="1" applyFont="1" applyFill="1" applyBorder="1" applyAlignment="1">
      <alignment horizontal="right" vertical="center" wrapText="1"/>
    </xf>
    <xf numFmtId="164" fontId="12" fillId="3" borderId="14" xfId="1" applyFont="1" applyFill="1" applyBorder="1" applyAlignment="1">
      <alignment vertical="center" wrapText="1"/>
    </xf>
    <xf numFmtId="166" fontId="12" fillId="3" borderId="15" xfId="1" applyNumberFormat="1" applyFont="1" applyFill="1" applyBorder="1" applyAlignment="1">
      <alignment vertical="center" wrapText="1"/>
    </xf>
    <xf numFmtId="166" fontId="12" fillId="3" borderId="17" xfId="1" applyNumberFormat="1" applyFont="1" applyFill="1" applyBorder="1" applyAlignment="1">
      <alignment vertical="center" wrapText="1"/>
    </xf>
    <xf numFmtId="168" fontId="2" fillId="4" borderId="0" xfId="1" applyNumberFormat="1" applyFont="1" applyFill="1" applyBorder="1" applyAlignment="1">
      <alignment horizontal="right" vertical="center" wrapText="1"/>
    </xf>
    <xf numFmtId="168" fontId="2" fillId="3" borderId="5" xfId="1" applyNumberFormat="1" applyFont="1" applyFill="1" applyBorder="1" applyAlignment="1">
      <alignment horizontal="right" vertical="center" wrapText="1"/>
    </xf>
    <xf numFmtId="165" fontId="2" fillId="3" borderId="5" xfId="1" applyNumberFormat="1" applyFont="1" applyFill="1" applyBorder="1" applyAlignment="1">
      <alignment horizontal="right" vertical="center" wrapText="1"/>
    </xf>
    <xf numFmtId="165" fontId="2" fillId="4" borderId="0" xfId="1" applyNumberFormat="1" applyFont="1" applyFill="1" applyBorder="1" applyAlignment="1">
      <alignment horizontal="right" vertical="center" wrapText="1"/>
    </xf>
    <xf numFmtId="168" fontId="2" fillId="3" borderId="0" xfId="1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left" vertical="center" wrapText="1"/>
    </xf>
    <xf numFmtId="168" fontId="12" fillId="3" borderId="1" xfId="1" applyNumberFormat="1" applyFont="1" applyFill="1" applyBorder="1" applyAlignment="1">
      <alignment horizontal="right" vertical="center" wrapText="1"/>
    </xf>
    <xf numFmtId="165" fontId="10" fillId="3" borderId="1" xfId="1" applyNumberFormat="1" applyFont="1" applyFill="1" applyBorder="1" applyAlignment="1">
      <alignment horizontal="left" vertical="center" wrapText="1"/>
    </xf>
    <xf numFmtId="0" fontId="12" fillId="3" borderId="1" xfId="0" applyFont="1" applyFill="1" applyBorder="1"/>
    <xf numFmtId="165" fontId="10" fillId="3" borderId="1" xfId="1" applyNumberFormat="1" applyFont="1" applyFill="1" applyBorder="1" applyAlignment="1">
      <alignment horizontal="left" vertical="center"/>
    </xf>
    <xf numFmtId="165" fontId="10" fillId="4" borderId="1" xfId="0" applyNumberFormat="1" applyFont="1" applyFill="1" applyBorder="1" applyAlignment="1">
      <alignment horizontal="left" vertical="center" wrapText="1"/>
    </xf>
    <xf numFmtId="165" fontId="10" fillId="4" borderId="1" xfId="1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165" fontId="12" fillId="4" borderId="1" xfId="1" applyNumberFormat="1" applyFont="1" applyFill="1" applyBorder="1" applyAlignment="1">
      <alignment horizontal="left" vertical="center" wrapText="1"/>
    </xf>
    <xf numFmtId="165" fontId="12" fillId="3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5" fontId="12" fillId="3" borderId="1" xfId="1" applyNumberFormat="1" applyFont="1" applyFill="1" applyBorder="1" applyAlignment="1">
      <alignment horizontal="right" vertical="center" wrapText="1"/>
    </xf>
    <xf numFmtId="165" fontId="2" fillId="4" borderId="1" xfId="1" applyNumberFormat="1" applyFont="1" applyFill="1" applyBorder="1" applyAlignment="1">
      <alignment horizontal="left" vertical="center" wrapText="1"/>
    </xf>
    <xf numFmtId="165" fontId="5" fillId="0" borderId="2" xfId="1" applyNumberFormat="1" applyFont="1" applyFill="1" applyBorder="1" applyAlignment="1">
      <alignment horizontal="left" vertical="center" wrapText="1"/>
    </xf>
    <xf numFmtId="165" fontId="5" fillId="0" borderId="14" xfId="0" applyNumberFormat="1" applyFont="1" applyBorder="1" applyAlignment="1">
      <alignment horizontal="left" vertical="center" wrapText="1"/>
    </xf>
    <xf numFmtId="168" fontId="3" fillId="0" borderId="14" xfId="1" applyNumberFormat="1" applyFont="1" applyFill="1" applyBorder="1" applyAlignment="1">
      <alignment horizontal="right" vertical="center" wrapText="1"/>
    </xf>
    <xf numFmtId="165" fontId="5" fillId="3" borderId="2" xfId="1" applyNumberFormat="1" applyFont="1" applyFill="1" applyBorder="1" applyAlignment="1">
      <alignment horizontal="left" vertical="center" wrapText="1"/>
    </xf>
    <xf numFmtId="168" fontId="3" fillId="3" borderId="2" xfId="1" applyNumberFormat="1" applyFont="1" applyFill="1" applyBorder="1" applyAlignment="1">
      <alignment horizontal="right" vertical="center" wrapText="1"/>
    </xf>
    <xf numFmtId="165" fontId="5" fillId="3" borderId="2" xfId="0" applyNumberFormat="1" applyFont="1" applyFill="1" applyBorder="1" applyAlignment="1">
      <alignment horizontal="left" vertical="center" wrapText="1"/>
    </xf>
    <xf numFmtId="164" fontId="2" fillId="3" borderId="2" xfId="1" applyFont="1" applyFill="1" applyBorder="1" applyAlignment="1">
      <alignment horizontal="right" vertical="center" wrapText="1"/>
    </xf>
    <xf numFmtId="165" fontId="10" fillId="3" borderId="13" xfId="1" applyNumberFormat="1" applyFont="1" applyFill="1" applyBorder="1" applyAlignment="1">
      <alignment horizontal="left" vertical="center" wrapText="1"/>
    </xf>
    <xf numFmtId="165" fontId="3" fillId="4" borderId="17" xfId="0" applyNumberFormat="1" applyFont="1" applyFill="1" applyBorder="1" applyAlignment="1">
      <alignment horizontal="left" vertical="center" wrapText="1"/>
    </xf>
    <xf numFmtId="168" fontId="3" fillId="3" borderId="17" xfId="1" applyNumberFormat="1" applyFont="1" applyFill="1" applyBorder="1" applyAlignment="1">
      <alignment horizontal="right" vertical="center" wrapText="1"/>
    </xf>
    <xf numFmtId="165" fontId="5" fillId="4" borderId="2" xfId="1" applyNumberFormat="1" applyFont="1" applyFill="1" applyBorder="1" applyAlignment="1">
      <alignment horizontal="left" vertical="center" wrapText="1"/>
    </xf>
    <xf numFmtId="165" fontId="5" fillId="2" borderId="2" xfId="1" applyNumberFormat="1" applyFont="1" applyFill="1" applyBorder="1" applyAlignment="1">
      <alignment horizontal="left" vertical="center" wrapText="1"/>
    </xf>
    <xf numFmtId="168" fontId="3" fillId="0" borderId="2" xfId="1" applyNumberFormat="1" applyFont="1" applyFill="1" applyBorder="1" applyAlignment="1">
      <alignment horizontal="right" vertical="center" wrapText="1"/>
    </xf>
    <xf numFmtId="165" fontId="3" fillId="2" borderId="14" xfId="1" applyNumberFormat="1" applyFont="1" applyFill="1" applyBorder="1" applyAlignment="1">
      <alignment horizontal="left" vertical="center" wrapText="1"/>
    </xf>
    <xf numFmtId="165" fontId="3" fillId="0" borderId="14" xfId="1" applyNumberFormat="1" applyFont="1" applyFill="1" applyBorder="1" applyAlignment="1">
      <alignment horizontal="right" vertical="center" wrapText="1"/>
    </xf>
    <xf numFmtId="168" fontId="2" fillId="0" borderId="2" xfId="0" applyNumberFormat="1" applyFont="1" applyBorder="1" applyAlignment="1">
      <alignment horizontal="right"/>
    </xf>
    <xf numFmtId="168" fontId="2" fillId="0" borderId="13" xfId="0" applyNumberFormat="1" applyFont="1" applyBorder="1" applyAlignment="1">
      <alignment horizontal="right"/>
    </xf>
    <xf numFmtId="165" fontId="10" fillId="0" borderId="14" xfId="0" applyNumberFormat="1" applyFont="1" applyBorder="1" applyAlignment="1">
      <alignment horizontal="right" vertical="center" wrapText="1"/>
    </xf>
    <xf numFmtId="168" fontId="10" fillId="0" borderId="14" xfId="1" applyNumberFormat="1" applyFont="1" applyFill="1" applyBorder="1" applyAlignment="1">
      <alignment horizontal="right" vertical="center" wrapText="1"/>
    </xf>
    <xf numFmtId="168" fontId="10" fillId="0" borderId="14" xfId="0" applyNumberFormat="1" applyFont="1" applyBorder="1" applyAlignment="1">
      <alignment horizontal="right" vertical="center" wrapText="1"/>
    </xf>
    <xf numFmtId="168" fontId="10" fillId="0" borderId="2" xfId="1" applyNumberFormat="1" applyFont="1" applyFill="1" applyBorder="1" applyAlignment="1">
      <alignment horizontal="right" vertical="center" wrapText="1"/>
    </xf>
    <xf numFmtId="165" fontId="10" fillId="0" borderId="2" xfId="1" applyNumberFormat="1" applyFont="1" applyFill="1" applyBorder="1" applyAlignment="1">
      <alignment horizontal="right" vertical="center" wrapText="1"/>
    </xf>
    <xf numFmtId="165" fontId="10" fillId="0" borderId="2" xfId="0" applyNumberFormat="1" applyFont="1" applyBorder="1" applyAlignment="1">
      <alignment horizontal="right" vertical="center" wrapText="1"/>
    </xf>
    <xf numFmtId="165" fontId="10" fillId="3" borderId="2" xfId="0" applyNumberFormat="1" applyFont="1" applyFill="1" applyBorder="1" applyAlignment="1">
      <alignment horizontal="right" vertical="center" wrapText="1"/>
    </xf>
    <xf numFmtId="168" fontId="10" fillId="3" borderId="2" xfId="1" applyNumberFormat="1" applyFont="1" applyFill="1" applyBorder="1" applyAlignment="1">
      <alignment horizontal="right" vertical="center" wrapText="1"/>
    </xf>
    <xf numFmtId="165" fontId="10" fillId="3" borderId="2" xfId="1" applyNumberFormat="1" applyFont="1" applyFill="1" applyBorder="1" applyAlignment="1">
      <alignment horizontal="right" vertical="center" wrapText="1"/>
    </xf>
    <xf numFmtId="168" fontId="10" fillId="3" borderId="2" xfId="0" applyNumberFormat="1" applyFont="1" applyFill="1" applyBorder="1" applyAlignment="1">
      <alignment horizontal="right" vertical="center" wrapText="1"/>
    </xf>
    <xf numFmtId="165" fontId="10" fillId="0" borderId="2" xfId="0" applyNumberFormat="1" applyFont="1" applyBorder="1" applyAlignment="1">
      <alignment vertical="center" wrapText="1"/>
    </xf>
    <xf numFmtId="165" fontId="10" fillId="0" borderId="2" xfId="1" applyNumberFormat="1" applyFont="1" applyFill="1" applyBorder="1" applyAlignment="1">
      <alignment vertical="center" wrapText="1"/>
    </xf>
    <xf numFmtId="165" fontId="10" fillId="0" borderId="2" xfId="0" applyNumberFormat="1" applyFont="1" applyBorder="1" applyAlignment="1">
      <alignment horizontal="left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168" fontId="12" fillId="0" borderId="2" xfId="1" applyNumberFormat="1" applyFont="1" applyFill="1" applyBorder="1" applyAlignment="1">
      <alignment horizontal="right" vertical="center" wrapText="1"/>
    </xf>
    <xf numFmtId="166" fontId="12" fillId="0" borderId="17" xfId="1" applyNumberFormat="1" applyFont="1" applyFill="1" applyBorder="1" applyAlignment="1">
      <alignment vertical="center" wrapText="1"/>
    </xf>
    <xf numFmtId="165" fontId="12" fillId="0" borderId="2" xfId="1" applyNumberFormat="1" applyFont="1" applyFill="1" applyBorder="1" applyAlignment="1">
      <alignment vertical="center" wrapText="1"/>
    </xf>
    <xf numFmtId="0" fontId="23" fillId="0" borderId="0" xfId="0" applyFont="1"/>
    <xf numFmtId="164" fontId="12" fillId="0" borderId="17" xfId="1" applyFont="1" applyFill="1" applyBorder="1" applyAlignment="1">
      <alignment vertical="center" wrapText="1"/>
    </xf>
    <xf numFmtId="166" fontId="12" fillId="0" borderId="13" xfId="1" applyNumberFormat="1" applyFont="1" applyFill="1" applyBorder="1" applyAlignment="1">
      <alignment vertical="center" wrapText="1"/>
    </xf>
    <xf numFmtId="168" fontId="2" fillId="0" borderId="0" xfId="1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left" vertical="center" wrapText="1"/>
    </xf>
    <xf numFmtId="168" fontId="12" fillId="0" borderId="1" xfId="1" applyNumberFormat="1" applyFont="1" applyFill="1" applyBorder="1" applyAlignment="1">
      <alignment horizontal="right" vertical="center" wrapText="1"/>
    </xf>
    <xf numFmtId="0" fontId="12" fillId="0" borderId="1" xfId="0" applyFont="1" applyBorder="1"/>
    <xf numFmtId="165" fontId="12" fillId="0" borderId="1" xfId="1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166" fontId="12" fillId="0" borderId="14" xfId="1" applyNumberFormat="1" applyFont="1" applyFill="1" applyBorder="1" applyAlignment="1">
      <alignment vertical="center" wrapText="1"/>
    </xf>
    <xf numFmtId="164" fontId="12" fillId="0" borderId="15" xfId="1" applyFont="1" applyFill="1" applyBorder="1" applyAlignment="1">
      <alignment vertical="center" wrapText="1"/>
    </xf>
    <xf numFmtId="165" fontId="2" fillId="0" borderId="0" xfId="1" applyNumberFormat="1" applyFont="1" applyFill="1" applyBorder="1" applyAlignment="1">
      <alignment horizontal="right" vertical="center" wrapText="1"/>
    </xf>
    <xf numFmtId="168" fontId="15" fillId="3" borderId="1" xfId="1" applyNumberFormat="1" applyFont="1" applyFill="1" applyBorder="1" applyAlignment="1">
      <alignment horizontal="right" vertical="center" wrapText="1"/>
    </xf>
    <xf numFmtId="168" fontId="15" fillId="0" borderId="1" xfId="1" applyNumberFormat="1" applyFont="1" applyFill="1" applyBorder="1" applyAlignment="1">
      <alignment horizontal="right" vertical="center" wrapText="1"/>
    </xf>
    <xf numFmtId="166" fontId="2" fillId="0" borderId="2" xfId="1" applyNumberFormat="1" applyFont="1" applyFill="1" applyBorder="1" applyAlignment="1">
      <alignment horizontal="right" vertical="center" wrapText="1"/>
    </xf>
    <xf numFmtId="43" fontId="0" fillId="0" borderId="0" xfId="0" applyNumberFormat="1"/>
    <xf numFmtId="168" fontId="15" fillId="2" borderId="2" xfId="1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7" fontId="15" fillId="0" borderId="5" xfId="1" applyNumberFormat="1" applyFont="1" applyFill="1" applyBorder="1" applyAlignment="1">
      <alignment horizontal="right" vertical="center" wrapText="1"/>
    </xf>
    <xf numFmtId="0" fontId="23" fillId="3" borderId="0" xfId="0" applyFont="1" applyFill="1"/>
    <xf numFmtId="164" fontId="2" fillId="0" borderId="2" xfId="1" applyFont="1" applyFill="1" applyBorder="1" applyAlignment="1">
      <alignment horizontal="right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5" xfId="1" applyNumberFormat="1" applyFont="1" applyFill="1" applyBorder="1" applyAlignment="1">
      <alignment horizontal="right" vertical="center" wrapText="1"/>
    </xf>
    <xf numFmtId="165" fontId="3" fillId="0" borderId="2" xfId="1" applyNumberFormat="1" applyFont="1" applyFill="1" applyBorder="1" applyAlignment="1">
      <alignment horizontal="left" vertical="center" wrapText="1"/>
    </xf>
    <xf numFmtId="165" fontId="3" fillId="0" borderId="13" xfId="1" applyNumberFormat="1" applyFont="1" applyFill="1" applyBorder="1" applyAlignment="1">
      <alignment horizontal="left" vertical="center" wrapText="1"/>
    </xf>
    <xf numFmtId="168" fontId="24" fillId="4" borderId="2" xfId="1" applyNumberFormat="1" applyFont="1" applyFill="1" applyBorder="1" applyAlignment="1">
      <alignment horizontal="right" vertical="center" shrinkToFit="1"/>
    </xf>
    <xf numFmtId="166" fontId="15" fillId="0" borderId="13" xfId="1" applyNumberFormat="1" applyFont="1" applyFill="1" applyBorder="1" applyAlignment="1">
      <alignment horizontal="right" vertical="center" shrinkToFit="1"/>
    </xf>
    <xf numFmtId="164" fontId="12" fillId="3" borderId="17" xfId="1" applyFont="1" applyFill="1" applyBorder="1" applyAlignment="1">
      <alignment vertical="center" wrapText="1"/>
    </xf>
    <xf numFmtId="166" fontId="12" fillId="3" borderId="13" xfId="1" applyNumberFormat="1" applyFont="1" applyFill="1" applyBorder="1" applyAlignment="1">
      <alignment vertical="center" wrapText="1"/>
    </xf>
    <xf numFmtId="165" fontId="20" fillId="3" borderId="0" xfId="1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/>
    </xf>
    <xf numFmtId="165" fontId="3" fillId="3" borderId="13" xfId="1" applyNumberFormat="1" applyFont="1" applyFill="1" applyBorder="1" applyAlignment="1">
      <alignment horizontal="right" vertical="center" wrapText="1"/>
    </xf>
    <xf numFmtId="165" fontId="2" fillId="3" borderId="4" xfId="1" applyNumberFormat="1" applyFont="1" applyFill="1" applyBorder="1" applyAlignment="1">
      <alignment horizontal="right" vertical="center" wrapText="1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20" fontId="2" fillId="0" borderId="10" xfId="0" applyNumberFormat="1" applyFont="1" applyBorder="1" applyAlignment="1">
      <alignment vertical="center"/>
    </xf>
    <xf numFmtId="0" fontId="15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65" fontId="2" fillId="2" borderId="17" xfId="1" applyNumberFormat="1" applyFont="1" applyFill="1" applyBorder="1" applyAlignment="1">
      <alignment horizontal="left" vertical="center" wrapText="1"/>
    </xf>
    <xf numFmtId="165" fontId="2" fillId="2" borderId="2" xfId="1" applyNumberFormat="1" applyFont="1" applyFill="1" applyBorder="1" applyAlignment="1">
      <alignment horizontal="left" vertical="center" wrapText="1"/>
    </xf>
    <xf numFmtId="165" fontId="10" fillId="2" borderId="2" xfId="0" applyNumberFormat="1" applyFont="1" applyFill="1" applyBorder="1" applyAlignment="1">
      <alignment horizontal="left" vertical="center" wrapText="1"/>
    </xf>
    <xf numFmtId="165" fontId="10" fillId="2" borderId="13" xfId="0" applyNumberFormat="1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/>
    </xf>
    <xf numFmtId="165" fontId="10" fillId="0" borderId="2" xfId="1" applyNumberFormat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165" fontId="10" fillId="2" borderId="2" xfId="1" applyNumberFormat="1" applyFont="1" applyFill="1" applyBorder="1" applyAlignment="1">
      <alignment horizontal="left" vertical="center" wrapText="1"/>
    </xf>
    <xf numFmtId="165" fontId="10" fillId="4" borderId="2" xfId="0" applyNumberFormat="1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left" vertical="center" wrapText="1"/>
    </xf>
    <xf numFmtId="165" fontId="10" fillId="2" borderId="14" xfId="0" applyNumberFormat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left" vertical="center" wrapText="1"/>
    </xf>
    <xf numFmtId="165" fontId="10" fillId="0" borderId="14" xfId="1" applyNumberFormat="1" applyFont="1" applyFill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65" fontId="10" fillId="2" borderId="15" xfId="1" applyNumberFormat="1" applyFont="1" applyFill="1" applyBorder="1" applyAlignment="1">
      <alignment horizontal="left" vertical="center" wrapText="1"/>
    </xf>
    <xf numFmtId="165" fontId="10" fillId="2" borderId="14" xfId="1" applyNumberFormat="1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center" vertical="center"/>
    </xf>
    <xf numFmtId="165" fontId="10" fillId="4" borderId="15" xfId="1" applyNumberFormat="1" applyFont="1" applyFill="1" applyBorder="1" applyAlignment="1">
      <alignment horizontal="left" vertical="center" wrapText="1"/>
    </xf>
    <xf numFmtId="165" fontId="10" fillId="4" borderId="14" xfId="1" applyNumberFormat="1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165" fontId="10" fillId="2" borderId="5" xfId="1" applyNumberFormat="1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/>
    </xf>
    <xf numFmtId="165" fontId="10" fillId="2" borderId="3" xfId="1" applyNumberFormat="1" applyFont="1" applyFill="1" applyBorder="1" applyAlignment="1">
      <alignment horizontal="left" vertical="center" wrapText="1"/>
    </xf>
    <xf numFmtId="165" fontId="3" fillId="2" borderId="3" xfId="1" applyNumberFormat="1" applyFont="1" applyFill="1" applyBorder="1" applyAlignment="1">
      <alignment horizontal="left" vertical="center" wrapText="1"/>
    </xf>
    <xf numFmtId="165" fontId="3" fillId="2" borderId="5" xfId="1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5" fontId="3" fillId="2" borderId="17" xfId="1" applyNumberFormat="1" applyFont="1" applyFill="1" applyBorder="1" applyAlignment="1">
      <alignment horizontal="left" vertical="center" wrapText="1"/>
    </xf>
    <xf numFmtId="165" fontId="3" fillId="2" borderId="13" xfId="1" applyNumberFormat="1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165" fontId="12" fillId="2" borderId="17" xfId="0" applyNumberFormat="1" applyFont="1" applyFill="1" applyBorder="1" applyAlignment="1">
      <alignment horizontal="left" vertical="center" wrapText="1"/>
    </xf>
    <xf numFmtId="165" fontId="12" fillId="2" borderId="2" xfId="0" applyNumberFormat="1" applyFont="1" applyFill="1" applyBorder="1" applyAlignment="1">
      <alignment horizontal="left" vertical="center" wrapText="1"/>
    </xf>
    <xf numFmtId="165" fontId="12" fillId="2" borderId="17" xfId="1" applyNumberFormat="1" applyFont="1" applyFill="1" applyBorder="1" applyAlignment="1">
      <alignment horizontal="left" vertical="center" wrapText="1"/>
    </xf>
    <xf numFmtId="165" fontId="12" fillId="2" borderId="2" xfId="1" applyNumberFormat="1" applyFont="1" applyFill="1" applyBorder="1" applyAlignment="1">
      <alignment horizontal="left" vertical="center" wrapText="1"/>
    </xf>
    <xf numFmtId="165" fontId="10" fillId="2" borderId="17" xfId="1" applyNumberFormat="1" applyFont="1" applyFill="1" applyBorder="1" applyAlignment="1">
      <alignment horizontal="left" vertical="center" wrapText="1"/>
    </xf>
    <xf numFmtId="165" fontId="10" fillId="4" borderId="2" xfId="1" applyNumberFormat="1" applyFont="1" applyFill="1" applyBorder="1" applyAlignment="1">
      <alignment horizontal="left" vertical="center" wrapText="1"/>
    </xf>
    <xf numFmtId="165" fontId="10" fillId="2" borderId="13" xfId="1" applyNumberFormat="1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left" vertical="center" wrapText="1"/>
    </xf>
    <xf numFmtId="165" fontId="3" fillId="0" borderId="5" xfId="1" applyNumberFormat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65" fontId="10" fillId="0" borderId="3" xfId="1" applyNumberFormat="1" applyFont="1" applyFill="1" applyBorder="1" applyAlignment="1">
      <alignment horizontal="left" vertical="center" wrapText="1"/>
    </xf>
    <xf numFmtId="165" fontId="10" fillId="0" borderId="5" xfId="1" applyNumberFormat="1" applyFont="1" applyFill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65" fontId="10" fillId="0" borderId="17" xfId="1" applyNumberFormat="1" applyFont="1" applyFill="1" applyBorder="1" applyAlignment="1">
      <alignment horizontal="left" vertical="center" wrapText="1"/>
    </xf>
    <xf numFmtId="165" fontId="10" fillId="0" borderId="13" xfId="1" applyNumberFormat="1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65" fontId="10" fillId="3" borderId="3" xfId="1" applyNumberFormat="1" applyFont="1" applyFill="1" applyBorder="1" applyAlignment="1">
      <alignment horizontal="left" vertical="center" wrapText="1"/>
    </xf>
    <xf numFmtId="165" fontId="10" fillId="3" borderId="5" xfId="1" applyNumberFormat="1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/>
    </xf>
    <xf numFmtId="165" fontId="10" fillId="3" borderId="4" xfId="0" applyNumberFormat="1" applyFont="1" applyFill="1" applyBorder="1" applyAlignment="1">
      <alignment horizontal="left" vertical="center" wrapText="1"/>
    </xf>
    <xf numFmtId="165" fontId="10" fillId="3" borderId="4" xfId="1" applyNumberFormat="1" applyFont="1" applyFill="1" applyBorder="1" applyAlignment="1">
      <alignment horizontal="left" vertical="center" wrapText="1"/>
    </xf>
    <xf numFmtId="165" fontId="10" fillId="3" borderId="3" xfId="0" applyNumberFormat="1" applyFont="1" applyFill="1" applyBorder="1" applyAlignment="1">
      <alignment horizontal="left" vertical="center" wrapText="1"/>
    </xf>
    <xf numFmtId="165" fontId="10" fillId="3" borderId="5" xfId="0" applyNumberFormat="1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5" fontId="13" fillId="3" borderId="3" xfId="1" applyNumberFormat="1" applyFont="1" applyFill="1" applyBorder="1" applyAlignment="1">
      <alignment horizontal="left" vertical="center" wrapText="1"/>
    </xf>
    <xf numFmtId="165" fontId="13" fillId="3" borderId="5" xfId="1" applyNumberFormat="1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165" fontId="10" fillId="3" borderId="17" xfId="1" applyNumberFormat="1" applyFont="1" applyFill="1" applyBorder="1" applyAlignment="1">
      <alignment horizontal="left" vertical="center" wrapText="1"/>
    </xf>
    <xf numFmtId="165" fontId="10" fillId="3" borderId="13" xfId="1" applyNumberFormat="1" applyFont="1" applyFill="1" applyBorder="1" applyAlignment="1">
      <alignment horizontal="left" vertical="center" wrapText="1"/>
    </xf>
    <xf numFmtId="165" fontId="3" fillId="3" borderId="3" xfId="1" applyNumberFormat="1" applyFont="1" applyFill="1" applyBorder="1" applyAlignment="1">
      <alignment horizontal="left" vertical="center" wrapText="1"/>
    </xf>
    <xf numFmtId="165" fontId="3" fillId="3" borderId="5" xfId="1" applyNumberFormat="1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left" vertical="center" wrapText="1"/>
    </xf>
    <xf numFmtId="166" fontId="2" fillId="3" borderId="0" xfId="0" applyNumberFormat="1" applyFont="1" applyFill="1" applyAlignment="1">
      <alignment horizont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165" fontId="2" fillId="3" borderId="0" xfId="0" applyNumberFormat="1" applyFont="1" applyFill="1" applyAlignment="1">
      <alignment horizontal="center"/>
    </xf>
    <xf numFmtId="0" fontId="3" fillId="3" borderId="1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right"/>
    </xf>
    <xf numFmtId="0" fontId="12" fillId="0" borderId="0" xfId="0" applyFont="1" applyAlignment="1">
      <alignment horizontal="right" vertical="center" wrapText="1"/>
    </xf>
  </cellXfs>
  <cellStyles count="8">
    <cellStyle name="Comma" xfId="1" builtinId="3"/>
    <cellStyle name="Comma [0] 2" xfId="3"/>
    <cellStyle name="Comma [0] 3" xfId="6"/>
    <cellStyle name="Normal" xfId="0" builtinId="0"/>
    <cellStyle name="Normal 2" xfId="4"/>
    <cellStyle name="Normal 2 2" xfId="7"/>
    <cellStyle name="Normal 3" xfId="5"/>
    <cellStyle name="Normal 4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A2" sqref="A2:H2"/>
    </sheetView>
  </sheetViews>
  <sheetFormatPr defaultColWidth="9.140625" defaultRowHeight="15" x14ac:dyDescent="0.25"/>
  <cols>
    <col min="1" max="1" width="5.28515625" style="1" customWidth="1"/>
    <col min="2" max="2" width="21.7109375" style="1" customWidth="1"/>
    <col min="3" max="3" width="10.28515625" style="1" customWidth="1"/>
    <col min="4" max="4" width="11.28515625" style="1" customWidth="1"/>
    <col min="5" max="7" width="11.5703125" style="1" customWidth="1"/>
    <col min="8" max="8" width="12.7109375" style="1" customWidth="1"/>
    <col min="9" max="16384" width="9.140625" style="1"/>
  </cols>
  <sheetData>
    <row r="1" spans="1:8" ht="15.75" customHeight="1" x14ac:dyDescent="0.25">
      <c r="G1" s="329" t="s">
        <v>128</v>
      </c>
      <c r="H1" s="329"/>
    </row>
    <row r="2" spans="1:8" ht="56.25" customHeight="1" x14ac:dyDescent="0.25">
      <c r="A2" s="330" t="s">
        <v>139</v>
      </c>
      <c r="B2" s="330"/>
      <c r="C2" s="330"/>
      <c r="D2" s="330"/>
      <c r="E2" s="330"/>
      <c r="F2" s="330"/>
      <c r="G2" s="330"/>
      <c r="H2" s="330"/>
    </row>
    <row r="3" spans="1:8" ht="20.25" customHeight="1" x14ac:dyDescent="0.25">
      <c r="A3" s="331" t="s">
        <v>0</v>
      </c>
      <c r="B3" s="334" t="s">
        <v>14</v>
      </c>
      <c r="C3" s="337" t="s">
        <v>1</v>
      </c>
      <c r="D3" s="338"/>
      <c r="E3" s="341" t="s">
        <v>4</v>
      </c>
      <c r="F3" s="342"/>
      <c r="G3" s="342"/>
      <c r="H3" s="343"/>
    </row>
    <row r="4" spans="1:8" ht="26.25" customHeight="1" x14ac:dyDescent="0.25">
      <c r="A4" s="332"/>
      <c r="B4" s="335"/>
      <c r="C4" s="339"/>
      <c r="D4" s="340"/>
      <c r="E4" s="344" t="s">
        <v>103</v>
      </c>
      <c r="F4" s="343"/>
      <c r="G4" s="344" t="s">
        <v>107</v>
      </c>
      <c r="H4" s="345"/>
    </row>
    <row r="5" spans="1:8" ht="20.25" customHeight="1" x14ac:dyDescent="0.25">
      <c r="A5" s="333"/>
      <c r="B5" s="336"/>
      <c r="C5" s="2" t="s">
        <v>2</v>
      </c>
      <c r="D5" s="2" t="s">
        <v>3</v>
      </c>
      <c r="E5" s="2" t="s">
        <v>2</v>
      </c>
      <c r="F5" s="2" t="s">
        <v>5</v>
      </c>
      <c r="G5" s="2" t="s">
        <v>2</v>
      </c>
      <c r="H5" s="2" t="s">
        <v>5</v>
      </c>
    </row>
    <row r="6" spans="1:8" ht="14.25" customHeight="1" x14ac:dyDescent="0.25">
      <c r="A6" s="3" t="s">
        <v>6</v>
      </c>
      <c r="B6" s="4" t="s">
        <v>7</v>
      </c>
      <c r="C6" s="3">
        <v>1</v>
      </c>
      <c r="D6" s="3">
        <v>2</v>
      </c>
      <c r="E6" s="3">
        <v>3</v>
      </c>
      <c r="F6" s="3" t="s">
        <v>47</v>
      </c>
      <c r="G6" s="3">
        <v>5</v>
      </c>
      <c r="H6" s="3" t="s">
        <v>48</v>
      </c>
    </row>
    <row r="7" spans="1:8" ht="24.75" customHeight="1" x14ac:dyDescent="0.25">
      <c r="A7" s="5" t="s">
        <v>8</v>
      </c>
      <c r="B7" s="6" t="s">
        <v>9</v>
      </c>
      <c r="C7" s="7">
        <f>SUM(C8:C16)</f>
        <v>47876</v>
      </c>
      <c r="D7" s="7">
        <f>SUM(D8:D16)</f>
        <v>184211</v>
      </c>
      <c r="E7" s="7">
        <f>SUM(E8:E16)</f>
        <v>155</v>
      </c>
      <c r="F7" s="53">
        <f>E7/C7*100</f>
        <v>0.32375302865736488</v>
      </c>
      <c r="G7" s="7">
        <f>SUM(G8:G16)</f>
        <v>808</v>
      </c>
      <c r="H7" s="52">
        <f>G7/C7*100</f>
        <v>1.6876932074525859</v>
      </c>
    </row>
    <row r="8" spans="1:8" s="43" customFormat="1" ht="16.5" customHeight="1" x14ac:dyDescent="0.25">
      <c r="A8" s="79">
        <v>1</v>
      </c>
      <c r="B8" s="80" t="s">
        <v>80</v>
      </c>
      <c r="C8" s="81">
        <v>19122</v>
      </c>
      <c r="D8" s="82">
        <v>74490</v>
      </c>
      <c r="E8" s="83">
        <v>25</v>
      </c>
      <c r="F8" s="84">
        <f>E8/C8*100</f>
        <v>0.13073946239933062</v>
      </c>
      <c r="G8" s="18">
        <v>61</v>
      </c>
      <c r="H8" s="84">
        <f>G8/C8*100</f>
        <v>0.31900428825436672</v>
      </c>
    </row>
    <row r="9" spans="1:8" s="67" customFormat="1" ht="16.5" customHeight="1" x14ac:dyDescent="0.25">
      <c r="A9" s="85">
        <v>2</v>
      </c>
      <c r="B9" s="86" t="s">
        <v>81</v>
      </c>
      <c r="C9" s="87">
        <v>4988</v>
      </c>
      <c r="D9" s="88">
        <v>18383</v>
      </c>
      <c r="E9" s="87">
        <v>20</v>
      </c>
      <c r="F9" s="89">
        <f>E9/C9*100</f>
        <v>0.40096230954290296</v>
      </c>
      <c r="G9" s="87">
        <v>26</v>
      </c>
      <c r="H9" s="89">
        <f>G9/C9*100</f>
        <v>0.52125100240577382</v>
      </c>
    </row>
    <row r="10" spans="1:8" s="43" customFormat="1" ht="16.5" customHeight="1" x14ac:dyDescent="0.25">
      <c r="A10" s="90">
        <v>3</v>
      </c>
      <c r="B10" s="91" t="s">
        <v>82</v>
      </c>
      <c r="C10" s="18">
        <v>1152</v>
      </c>
      <c r="D10" s="92">
        <v>4175</v>
      </c>
      <c r="E10" s="18">
        <v>7</v>
      </c>
      <c r="F10" s="84">
        <f>E10/C10*100</f>
        <v>0.60763888888888895</v>
      </c>
      <c r="G10" s="18">
        <v>0</v>
      </c>
      <c r="H10" s="84">
        <v>0</v>
      </c>
    </row>
    <row r="11" spans="1:8" s="43" customFormat="1" ht="16.5" customHeight="1" x14ac:dyDescent="0.25">
      <c r="A11" s="90">
        <v>4</v>
      </c>
      <c r="B11" s="91" t="s">
        <v>83</v>
      </c>
      <c r="C11" s="18">
        <v>12102</v>
      </c>
      <c r="D11" s="92">
        <v>46545</v>
      </c>
      <c r="E11" s="18">
        <v>14</v>
      </c>
      <c r="F11" s="84">
        <f>E11/C11*100</f>
        <v>0.11568335812262437</v>
      </c>
      <c r="G11" s="18">
        <v>12</v>
      </c>
      <c r="H11" s="84">
        <f>G11/C11*100</f>
        <v>9.9157164105106582E-2</v>
      </c>
    </row>
    <row r="12" spans="1:8" ht="16.5" customHeight="1" x14ac:dyDescent="0.25">
      <c r="A12" s="90">
        <v>5</v>
      </c>
      <c r="B12" s="91" t="s">
        <v>84</v>
      </c>
      <c r="C12" s="18">
        <v>2611</v>
      </c>
      <c r="D12" s="92">
        <v>10582</v>
      </c>
      <c r="E12" s="18">
        <v>10</v>
      </c>
      <c r="F12" s="84">
        <f t="shared" ref="F12:F17" si="0">E12/C12*100</f>
        <v>0.38299502106472616</v>
      </c>
      <c r="G12" s="18">
        <v>3</v>
      </c>
      <c r="H12" s="84">
        <f t="shared" ref="H12:H17" si="1">G12/C12*100</f>
        <v>0.11489850631941785</v>
      </c>
    </row>
    <row r="13" spans="1:8" ht="16.5" customHeight="1" x14ac:dyDescent="0.25">
      <c r="A13" s="90">
        <v>6</v>
      </c>
      <c r="B13" s="267" t="s">
        <v>85</v>
      </c>
      <c r="C13" s="268">
        <v>1483</v>
      </c>
      <c r="D13" s="92">
        <v>5612</v>
      </c>
      <c r="E13" s="18">
        <v>40</v>
      </c>
      <c r="F13" s="84">
        <f t="shared" si="0"/>
        <v>2.6972353337828725</v>
      </c>
      <c r="G13" s="18">
        <v>20</v>
      </c>
      <c r="H13" s="84">
        <f t="shared" si="1"/>
        <v>1.3486176668914363</v>
      </c>
    </row>
    <row r="14" spans="1:8" s="43" customFormat="1" ht="16.5" customHeight="1" x14ac:dyDescent="0.25">
      <c r="A14" s="90">
        <v>7</v>
      </c>
      <c r="B14" s="91" t="s">
        <v>86</v>
      </c>
      <c r="C14" s="18">
        <v>1580</v>
      </c>
      <c r="D14" s="92">
        <v>5005</v>
      </c>
      <c r="E14" s="18">
        <v>8</v>
      </c>
      <c r="F14" s="84">
        <f t="shared" si="0"/>
        <v>0.50632911392405067</v>
      </c>
      <c r="G14" s="18">
        <v>1</v>
      </c>
      <c r="H14" s="84">
        <f t="shared" si="1"/>
        <v>6.3291139240506333E-2</v>
      </c>
    </row>
    <row r="15" spans="1:8" s="43" customFormat="1" ht="16.5" customHeight="1" x14ac:dyDescent="0.25">
      <c r="A15" s="90">
        <v>8</v>
      </c>
      <c r="B15" s="91" t="s">
        <v>87</v>
      </c>
      <c r="C15" s="18">
        <v>2726</v>
      </c>
      <c r="D15" s="92">
        <v>11831</v>
      </c>
      <c r="E15" s="92">
        <v>29</v>
      </c>
      <c r="F15" s="84">
        <f t="shared" si="0"/>
        <v>1.0638297872340425</v>
      </c>
      <c r="G15" s="18">
        <v>676</v>
      </c>
      <c r="H15" s="84">
        <f t="shared" si="1"/>
        <v>24.7982391782832</v>
      </c>
    </row>
    <row r="16" spans="1:8" s="43" customFormat="1" ht="16.5" customHeight="1" x14ac:dyDescent="0.25">
      <c r="A16" s="93">
        <v>9</v>
      </c>
      <c r="B16" s="94" t="s">
        <v>88</v>
      </c>
      <c r="C16" s="95">
        <v>2112</v>
      </c>
      <c r="D16" s="96">
        <v>7588</v>
      </c>
      <c r="E16" s="95">
        <v>2</v>
      </c>
      <c r="F16" s="84">
        <f t="shared" si="0"/>
        <v>9.4696969696969696E-2</v>
      </c>
      <c r="G16" s="95">
        <v>9</v>
      </c>
      <c r="H16" s="84">
        <f t="shared" si="1"/>
        <v>0.42613636363636359</v>
      </c>
    </row>
    <row r="17" spans="1:8" ht="24" customHeight="1" x14ac:dyDescent="0.25">
      <c r="A17" s="2" t="s">
        <v>10</v>
      </c>
      <c r="B17" s="35" t="s">
        <v>121</v>
      </c>
      <c r="C17" s="17">
        <f>SUM(C18:C29)</f>
        <v>249504</v>
      </c>
      <c r="D17" s="17">
        <f>SUM(D18:D29)</f>
        <v>1157496</v>
      </c>
      <c r="E17" s="17">
        <f>SUM(E18:E29)</f>
        <v>41992</v>
      </c>
      <c r="F17" s="52">
        <f t="shared" si="0"/>
        <v>16.830191099140695</v>
      </c>
      <c r="G17" s="17">
        <f>SUM(G18:G29)</f>
        <v>26242</v>
      </c>
      <c r="H17" s="52">
        <f t="shared" si="1"/>
        <v>10.517667051430037</v>
      </c>
    </row>
    <row r="18" spans="1:8" s="43" customFormat="1" ht="15.75" x14ac:dyDescent="0.25">
      <c r="A18" s="79">
        <v>1</v>
      </c>
      <c r="B18" s="80" t="s">
        <v>80</v>
      </c>
      <c r="C18" s="81">
        <v>7500</v>
      </c>
      <c r="D18" s="82">
        <v>34335</v>
      </c>
      <c r="E18" s="83">
        <v>53</v>
      </c>
      <c r="F18" s="84">
        <f t="shared" ref="F18:F23" si="2">E18/C18*100</f>
        <v>0.70666666666666667</v>
      </c>
      <c r="G18" s="18">
        <v>134</v>
      </c>
      <c r="H18" s="84">
        <f t="shared" ref="H18:H23" si="3">G18/C18*100</f>
        <v>1.7866666666666666</v>
      </c>
    </row>
    <row r="19" spans="1:8" s="67" customFormat="1" ht="16.5" customHeight="1" x14ac:dyDescent="0.25">
      <c r="A19" s="85">
        <v>2</v>
      </c>
      <c r="B19" s="86" t="s">
        <v>81</v>
      </c>
      <c r="C19" s="87">
        <v>34663</v>
      </c>
      <c r="D19" s="88">
        <v>155596</v>
      </c>
      <c r="E19" s="87">
        <v>4262</v>
      </c>
      <c r="F19" s="89">
        <f t="shared" si="2"/>
        <v>12.295531258113838</v>
      </c>
      <c r="G19" s="87">
        <v>2507</v>
      </c>
      <c r="H19" s="89">
        <f t="shared" si="3"/>
        <v>7.2324957447422316</v>
      </c>
    </row>
    <row r="20" spans="1:8" s="43" customFormat="1" ht="16.5" customHeight="1" x14ac:dyDescent="0.25">
      <c r="A20" s="90">
        <v>3</v>
      </c>
      <c r="B20" s="91" t="s">
        <v>82</v>
      </c>
      <c r="C20" s="18">
        <v>18372</v>
      </c>
      <c r="D20" s="92">
        <v>80436</v>
      </c>
      <c r="E20" s="18">
        <v>3947</v>
      </c>
      <c r="F20" s="84">
        <f t="shared" si="2"/>
        <v>21.483779664707164</v>
      </c>
      <c r="G20" s="18">
        <v>1442</v>
      </c>
      <c r="H20" s="84">
        <f t="shared" si="3"/>
        <v>7.8489005007620296</v>
      </c>
    </row>
    <row r="21" spans="1:8" s="43" customFormat="1" ht="17.25" customHeight="1" x14ac:dyDescent="0.25">
      <c r="A21" s="90">
        <v>4</v>
      </c>
      <c r="B21" s="91" t="s">
        <v>83</v>
      </c>
      <c r="C21" s="18">
        <v>17847</v>
      </c>
      <c r="D21" s="92">
        <v>75994</v>
      </c>
      <c r="E21" s="18">
        <v>1026</v>
      </c>
      <c r="F21" s="84">
        <f t="shared" si="2"/>
        <v>5.7488653555219367</v>
      </c>
      <c r="G21" s="18">
        <v>979</v>
      </c>
      <c r="H21" s="84">
        <f t="shared" si="3"/>
        <v>5.4855157729590411</v>
      </c>
    </row>
    <row r="22" spans="1:8" s="43" customFormat="1" ht="16.5" customHeight="1" x14ac:dyDescent="0.25">
      <c r="A22" s="90">
        <v>5</v>
      </c>
      <c r="B22" s="91" t="s">
        <v>89</v>
      </c>
      <c r="C22" s="18">
        <v>15297</v>
      </c>
      <c r="D22" s="92">
        <v>66478</v>
      </c>
      <c r="E22" s="18">
        <v>2722</v>
      </c>
      <c r="F22" s="84">
        <f t="shared" si="2"/>
        <v>17.794338759233835</v>
      </c>
      <c r="G22" s="18">
        <v>1180</v>
      </c>
      <c r="H22" s="84">
        <f t="shared" si="3"/>
        <v>7.7139308361116559</v>
      </c>
    </row>
    <row r="23" spans="1:8" ht="16.5" customHeight="1" x14ac:dyDescent="0.25">
      <c r="A23" s="90">
        <v>6</v>
      </c>
      <c r="B23" s="267" t="s">
        <v>84</v>
      </c>
      <c r="C23" s="18">
        <v>26275</v>
      </c>
      <c r="D23" s="92">
        <v>122747</v>
      </c>
      <c r="E23" s="18">
        <v>4398</v>
      </c>
      <c r="F23" s="84">
        <f t="shared" si="2"/>
        <v>16.738344433872502</v>
      </c>
      <c r="G23" s="18">
        <v>2619</v>
      </c>
      <c r="H23" s="84">
        <f t="shared" si="3"/>
        <v>9.9676498572787828</v>
      </c>
    </row>
    <row r="24" spans="1:8" ht="16.5" customHeight="1" x14ac:dyDescent="0.25">
      <c r="A24" s="90">
        <v>7</v>
      </c>
      <c r="B24" s="91" t="s">
        <v>85</v>
      </c>
      <c r="C24" s="18">
        <v>13134</v>
      </c>
      <c r="D24" s="92">
        <v>67444</v>
      </c>
      <c r="E24" s="18">
        <v>4171</v>
      </c>
      <c r="F24" s="84">
        <f t="shared" ref="F24:F29" si="4">E24/C24*100</f>
        <v>31.757271204507386</v>
      </c>
      <c r="G24" s="18">
        <v>2283</v>
      </c>
      <c r="H24" s="84">
        <f t="shared" ref="H24:H29" si="5">G24/C24*100</f>
        <v>17.382366377341253</v>
      </c>
    </row>
    <row r="25" spans="1:8" s="43" customFormat="1" ht="16.5" customHeight="1" x14ac:dyDescent="0.25">
      <c r="A25" s="90">
        <v>8</v>
      </c>
      <c r="B25" s="91" t="s">
        <v>86</v>
      </c>
      <c r="C25" s="18">
        <v>37291</v>
      </c>
      <c r="D25" s="92">
        <v>180539</v>
      </c>
      <c r="E25" s="18">
        <v>9230</v>
      </c>
      <c r="F25" s="84">
        <f t="shared" si="4"/>
        <v>24.751280469818454</v>
      </c>
      <c r="G25" s="18">
        <v>5027</v>
      </c>
      <c r="H25" s="84">
        <f>G25/C25*100</f>
        <v>13.480464455230484</v>
      </c>
    </row>
    <row r="26" spans="1:8" s="43" customFormat="1" ht="16.5" customHeight="1" x14ac:dyDescent="0.25">
      <c r="A26" s="90">
        <v>9</v>
      </c>
      <c r="B26" s="91" t="s">
        <v>90</v>
      </c>
      <c r="C26" s="18">
        <v>14840</v>
      </c>
      <c r="D26" s="92">
        <v>68190</v>
      </c>
      <c r="E26" s="18">
        <v>686</v>
      </c>
      <c r="F26" s="84">
        <f t="shared" si="4"/>
        <v>4.6226415094339623</v>
      </c>
      <c r="G26" s="18">
        <v>625</v>
      </c>
      <c r="H26" s="84">
        <f t="shared" si="5"/>
        <v>4.2115902964959568</v>
      </c>
    </row>
    <row r="27" spans="1:8" s="43" customFormat="1" ht="16.5" customHeight="1" x14ac:dyDescent="0.25">
      <c r="A27" s="90">
        <v>10</v>
      </c>
      <c r="B27" s="91" t="s">
        <v>87</v>
      </c>
      <c r="C27" s="18">
        <v>19744</v>
      </c>
      <c r="D27" s="92">
        <v>93973</v>
      </c>
      <c r="E27" s="18">
        <v>3142</v>
      </c>
      <c r="F27" s="84">
        <f t="shared" si="4"/>
        <v>15.913695299837926</v>
      </c>
      <c r="G27" s="18">
        <v>1898</v>
      </c>
      <c r="H27" s="84">
        <f t="shared" si="5"/>
        <v>9.6130470016207461</v>
      </c>
    </row>
    <row r="28" spans="1:8" s="43" customFormat="1" ht="16.5" customHeight="1" x14ac:dyDescent="0.25">
      <c r="A28" s="90">
        <v>11</v>
      </c>
      <c r="B28" s="91" t="s">
        <v>88</v>
      </c>
      <c r="C28" s="18">
        <v>32562</v>
      </c>
      <c r="D28" s="92">
        <v>156270</v>
      </c>
      <c r="E28" s="18">
        <v>4734</v>
      </c>
      <c r="F28" s="84">
        <f>E28/C28*100</f>
        <v>14.538419016030957</v>
      </c>
      <c r="G28" s="18">
        <v>5599</v>
      </c>
      <c r="H28" s="84">
        <f t="shared" si="5"/>
        <v>17.194889748786927</v>
      </c>
    </row>
    <row r="29" spans="1:8" s="43" customFormat="1" ht="16.5" customHeight="1" x14ac:dyDescent="0.25">
      <c r="A29" s="90">
        <v>12</v>
      </c>
      <c r="B29" s="94" t="s">
        <v>91</v>
      </c>
      <c r="C29" s="95">
        <v>11979</v>
      </c>
      <c r="D29" s="96">
        <v>55494</v>
      </c>
      <c r="E29" s="95">
        <v>3621</v>
      </c>
      <c r="F29" s="84">
        <f t="shared" si="4"/>
        <v>30.227898822940148</v>
      </c>
      <c r="G29" s="95">
        <v>1949</v>
      </c>
      <c r="H29" s="84">
        <f t="shared" si="5"/>
        <v>16.270139410635277</v>
      </c>
    </row>
    <row r="30" spans="1:8" ht="21" customHeight="1" x14ac:dyDescent="0.25">
      <c r="A30" s="2" t="s">
        <v>12</v>
      </c>
      <c r="B30" s="26" t="s">
        <v>45</v>
      </c>
      <c r="C30" s="17">
        <f>SUM(C31:C42)</f>
        <v>297380</v>
      </c>
      <c r="D30" s="17">
        <f>SUM(D31:D42)</f>
        <v>1341707</v>
      </c>
      <c r="E30" s="17">
        <f>SUM(E31:E42)</f>
        <v>42147</v>
      </c>
      <c r="F30" s="52">
        <f>E30/C30*100</f>
        <v>14.172775573340507</v>
      </c>
      <c r="G30" s="17">
        <f>SUM(G31:G42)</f>
        <v>27050</v>
      </c>
      <c r="H30" s="52">
        <f>G30/C30*100</f>
        <v>9.0961059923330421</v>
      </c>
    </row>
    <row r="31" spans="1:8" s="43" customFormat="1" ht="15.75" x14ac:dyDescent="0.25">
      <c r="A31" s="79">
        <v>1</v>
      </c>
      <c r="B31" s="80" t="s">
        <v>80</v>
      </c>
      <c r="C31" s="81">
        <f>C8+C18</f>
        <v>26622</v>
      </c>
      <c r="D31" s="81">
        <f>D8+D18</f>
        <v>108825</v>
      </c>
      <c r="E31" s="81">
        <f>E8+E18</f>
        <v>78</v>
      </c>
      <c r="F31" s="97">
        <f>E31/C31*100</f>
        <v>0.29299075952219972</v>
      </c>
      <c r="G31" s="81">
        <f>G8+G18</f>
        <v>195</v>
      </c>
      <c r="H31" s="97">
        <f>G31/C31*100</f>
        <v>0.73247689880549915</v>
      </c>
    </row>
    <row r="32" spans="1:8" s="67" customFormat="1" ht="15.75" x14ac:dyDescent="0.25">
      <c r="A32" s="85">
        <v>2</v>
      </c>
      <c r="B32" s="86" t="s">
        <v>81</v>
      </c>
      <c r="C32" s="98">
        <f>C19+C9</f>
        <v>39651</v>
      </c>
      <c r="D32" s="98">
        <f t="shared" ref="D32:E32" si="6">D19+D9</f>
        <v>173979</v>
      </c>
      <c r="E32" s="98">
        <f t="shared" si="6"/>
        <v>4282</v>
      </c>
      <c r="F32" s="97">
        <f>E32/C32*100</f>
        <v>10.799223222617336</v>
      </c>
      <c r="G32" s="98">
        <f>G9+G19</f>
        <v>2533</v>
      </c>
      <c r="H32" s="99">
        <f>G32/C32*100</f>
        <v>6.3882373710625204</v>
      </c>
    </row>
    <row r="33" spans="1:8" s="43" customFormat="1" ht="15.75" x14ac:dyDescent="0.25">
      <c r="A33" s="90">
        <v>3</v>
      </c>
      <c r="B33" s="91" t="s">
        <v>82</v>
      </c>
      <c r="C33" s="81">
        <f t="shared" ref="C33:E34" si="7">C10+C20</f>
        <v>19524</v>
      </c>
      <c r="D33" s="81">
        <f t="shared" si="7"/>
        <v>84611</v>
      </c>
      <c r="E33" s="81">
        <f t="shared" si="7"/>
        <v>3954</v>
      </c>
      <c r="F33" s="97">
        <f>E33/C33*100</f>
        <v>20.251997541487402</v>
      </c>
      <c r="G33" s="81">
        <f>G10+G20</f>
        <v>1442</v>
      </c>
      <c r="H33" s="97">
        <f>G33/C33*100</f>
        <v>7.3857816021307112</v>
      </c>
    </row>
    <row r="34" spans="1:8" s="43" customFormat="1" ht="16.5" customHeight="1" x14ac:dyDescent="0.25">
      <c r="A34" s="90">
        <v>4</v>
      </c>
      <c r="B34" s="91" t="s">
        <v>83</v>
      </c>
      <c r="C34" s="81">
        <f t="shared" si="7"/>
        <v>29949</v>
      </c>
      <c r="D34" s="81">
        <f t="shared" si="7"/>
        <v>122539</v>
      </c>
      <c r="E34" s="81">
        <f t="shared" si="7"/>
        <v>1040</v>
      </c>
      <c r="F34" s="97">
        <f>E34/C34*100</f>
        <v>3.4725700357274034</v>
      </c>
      <c r="G34" s="81">
        <f>G11+G21</f>
        <v>991</v>
      </c>
      <c r="H34" s="97">
        <f>G34/C34*100</f>
        <v>3.3089585628902469</v>
      </c>
    </row>
    <row r="35" spans="1:8" s="43" customFormat="1" ht="15.75" x14ac:dyDescent="0.25">
      <c r="A35" s="90">
        <v>5</v>
      </c>
      <c r="B35" s="91" t="s">
        <v>89</v>
      </c>
      <c r="C35" s="18">
        <f t="shared" ref="C35:H35" si="8">C22</f>
        <v>15297</v>
      </c>
      <c r="D35" s="18">
        <f t="shared" si="8"/>
        <v>66478</v>
      </c>
      <c r="E35" s="18">
        <f t="shared" si="8"/>
        <v>2722</v>
      </c>
      <c r="F35" s="100">
        <f t="shared" si="8"/>
        <v>17.794338759233835</v>
      </c>
      <c r="G35" s="18">
        <f t="shared" si="8"/>
        <v>1180</v>
      </c>
      <c r="H35" s="100">
        <f t="shared" si="8"/>
        <v>7.7139308361116559</v>
      </c>
    </row>
    <row r="36" spans="1:8" ht="15.75" x14ac:dyDescent="0.25">
      <c r="A36" s="90">
        <v>6</v>
      </c>
      <c r="B36" s="267" t="s">
        <v>84</v>
      </c>
      <c r="C36" s="268">
        <f t="shared" ref="C36:E38" si="9">C12+C23</f>
        <v>28886</v>
      </c>
      <c r="D36" s="268">
        <f t="shared" si="9"/>
        <v>133329</v>
      </c>
      <c r="E36" s="268">
        <f t="shared" si="9"/>
        <v>4408</v>
      </c>
      <c r="F36" s="97">
        <f>E36/C36*100</f>
        <v>15.259987537215261</v>
      </c>
      <c r="G36" s="268">
        <f>G12+G23</f>
        <v>2622</v>
      </c>
      <c r="H36" s="97">
        <f>G36/C36*100</f>
        <v>9.0770615523090772</v>
      </c>
    </row>
    <row r="37" spans="1:8" ht="15.75" x14ac:dyDescent="0.25">
      <c r="A37" s="90">
        <v>7</v>
      </c>
      <c r="B37" s="91" t="s">
        <v>85</v>
      </c>
      <c r="C37" s="18">
        <f t="shared" si="9"/>
        <v>14617</v>
      </c>
      <c r="D37" s="18">
        <f t="shared" si="9"/>
        <v>73056</v>
      </c>
      <c r="E37" s="18">
        <f t="shared" si="9"/>
        <v>4211</v>
      </c>
      <c r="F37" s="97">
        <f>E37/C37*100</f>
        <v>28.808921119244712</v>
      </c>
      <c r="G37" s="18">
        <f>G24+G13</f>
        <v>2303</v>
      </c>
      <c r="H37" s="97">
        <f>G37/C37*100</f>
        <v>15.755627009646304</v>
      </c>
    </row>
    <row r="38" spans="1:8" s="43" customFormat="1" ht="15.75" x14ac:dyDescent="0.25">
      <c r="A38" s="90">
        <v>8</v>
      </c>
      <c r="B38" s="91" t="s">
        <v>86</v>
      </c>
      <c r="C38" s="18">
        <f>C14+C25</f>
        <v>38871</v>
      </c>
      <c r="D38" s="18">
        <f t="shared" si="9"/>
        <v>185544</v>
      </c>
      <c r="E38" s="18">
        <f t="shared" si="9"/>
        <v>9238</v>
      </c>
      <c r="F38" s="84">
        <f>E38/C38*100</f>
        <v>23.765789405983895</v>
      </c>
      <c r="G38" s="18">
        <f>G14+G25</f>
        <v>5028</v>
      </c>
      <c r="H38" s="84">
        <f>G38/C38*100</f>
        <v>12.935092999922821</v>
      </c>
    </row>
    <row r="39" spans="1:8" s="43" customFormat="1" ht="15.75" x14ac:dyDescent="0.25">
      <c r="A39" s="90">
        <v>9</v>
      </c>
      <c r="B39" s="91" t="s">
        <v>90</v>
      </c>
      <c r="C39" s="18">
        <f t="shared" ref="C39:H39" si="10">C26</f>
        <v>14840</v>
      </c>
      <c r="D39" s="18">
        <f t="shared" si="10"/>
        <v>68190</v>
      </c>
      <c r="E39" s="18">
        <f t="shared" si="10"/>
        <v>686</v>
      </c>
      <c r="F39" s="100">
        <f t="shared" si="10"/>
        <v>4.6226415094339623</v>
      </c>
      <c r="G39" s="18">
        <f t="shared" si="10"/>
        <v>625</v>
      </c>
      <c r="H39" s="100">
        <f t="shared" si="10"/>
        <v>4.2115902964959568</v>
      </c>
    </row>
    <row r="40" spans="1:8" s="43" customFormat="1" ht="15.75" x14ac:dyDescent="0.25">
      <c r="A40" s="90">
        <v>10</v>
      </c>
      <c r="B40" s="91" t="s">
        <v>87</v>
      </c>
      <c r="C40" s="18">
        <f>C15+C27</f>
        <v>22470</v>
      </c>
      <c r="D40" s="18">
        <f>D15+D27</f>
        <v>105804</v>
      </c>
      <c r="E40" s="18">
        <f>E15+E27</f>
        <v>3171</v>
      </c>
      <c r="F40" s="100">
        <f>E40/C40*100</f>
        <v>14.11214953271028</v>
      </c>
      <c r="G40" s="18">
        <f>G15+G27</f>
        <v>2574</v>
      </c>
      <c r="H40" s="100">
        <f>G40/C40*100</f>
        <v>11.455273698264353</v>
      </c>
    </row>
    <row r="41" spans="1:8" s="43" customFormat="1" ht="15.75" x14ac:dyDescent="0.25">
      <c r="A41" s="90">
        <v>11</v>
      </c>
      <c r="B41" s="91" t="s">
        <v>88</v>
      </c>
      <c r="C41" s="18">
        <f>C28+C16</f>
        <v>34674</v>
      </c>
      <c r="D41" s="18">
        <f>D28+D16</f>
        <v>163858</v>
      </c>
      <c r="E41" s="18">
        <f>E28+E16</f>
        <v>4736</v>
      </c>
      <c r="F41" s="100">
        <f>E41/C41*100</f>
        <v>13.658649131914402</v>
      </c>
      <c r="G41" s="18">
        <f>G28+G16</f>
        <v>5608</v>
      </c>
      <c r="H41" s="100">
        <f>G41/C41*100</f>
        <v>16.173501759243237</v>
      </c>
    </row>
    <row r="42" spans="1:8" s="43" customFormat="1" ht="15.75" x14ac:dyDescent="0.25">
      <c r="A42" s="90">
        <v>12</v>
      </c>
      <c r="B42" s="101" t="s">
        <v>91</v>
      </c>
      <c r="C42" s="14">
        <f t="shared" ref="C42:H42" si="11">C29</f>
        <v>11979</v>
      </c>
      <c r="D42" s="14">
        <f t="shared" si="11"/>
        <v>55494</v>
      </c>
      <c r="E42" s="14">
        <f t="shared" si="11"/>
        <v>3621</v>
      </c>
      <c r="F42" s="102">
        <f t="shared" si="11"/>
        <v>30.227898822940148</v>
      </c>
      <c r="G42" s="14">
        <f t="shared" si="11"/>
        <v>1949</v>
      </c>
      <c r="H42" s="102">
        <f t="shared" si="11"/>
        <v>16.270139410635277</v>
      </c>
    </row>
    <row r="43" spans="1:8" x14ac:dyDescent="0.25">
      <c r="C43" s="13"/>
    </row>
    <row r="44" spans="1:8" x14ac:dyDescent="0.25">
      <c r="F44" s="55">
        <f>F38+F42</f>
        <v>53.993688228924043</v>
      </c>
      <c r="G44" s="56"/>
    </row>
    <row r="45" spans="1:8" x14ac:dyDescent="0.25">
      <c r="D45" s="54"/>
      <c r="E45" s="54"/>
      <c r="F45" s="55">
        <f>F44/2</f>
        <v>26.996844114462021</v>
      </c>
      <c r="G45" s="56"/>
    </row>
    <row r="46" spans="1:8" x14ac:dyDescent="0.25">
      <c r="D46" s="54"/>
      <c r="F46" s="56"/>
      <c r="G46" s="56"/>
    </row>
    <row r="47" spans="1:8" x14ac:dyDescent="0.25">
      <c r="F47" s="56"/>
      <c r="G47" s="56"/>
    </row>
    <row r="48" spans="1:8" x14ac:dyDescent="0.25">
      <c r="F48" s="56"/>
      <c r="G48" s="56"/>
    </row>
    <row r="49" spans="6:7" x14ac:dyDescent="0.25">
      <c r="F49" s="56"/>
      <c r="G49" s="56"/>
    </row>
  </sheetData>
  <mergeCells count="8">
    <mergeCell ref="G1:H1"/>
    <mergeCell ref="A2:H2"/>
    <mergeCell ref="A3:A5"/>
    <mergeCell ref="B3:B5"/>
    <mergeCell ref="C3:D4"/>
    <mergeCell ref="E3:H3"/>
    <mergeCell ref="E4:F4"/>
    <mergeCell ref="G4:H4"/>
  </mergeCells>
  <pageMargins left="0.39370078740157483" right="0.11811023622047245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zoomScale="85" zoomScaleNormal="85" workbookViewId="0">
      <selection activeCell="A2" sqref="A2:L2"/>
    </sheetView>
  </sheetViews>
  <sheetFormatPr defaultColWidth="9.140625" defaultRowHeight="15" x14ac:dyDescent="0.25"/>
  <cols>
    <col min="1" max="1" width="6.140625" customWidth="1"/>
    <col min="2" max="2" width="15.140625" customWidth="1"/>
    <col min="3" max="3" width="10.5703125" customWidth="1"/>
    <col min="4" max="4" width="11.140625" customWidth="1"/>
    <col min="5" max="5" width="9.7109375" customWidth="1"/>
    <col min="6" max="6" width="9.85546875" customWidth="1"/>
    <col min="7" max="7" width="12.42578125" customWidth="1"/>
    <col min="8" max="10" width="10.28515625" customWidth="1"/>
    <col min="11" max="11" width="12.42578125" customWidth="1"/>
    <col min="12" max="12" width="11.140625" customWidth="1"/>
    <col min="13" max="13" width="9.5703125" bestFit="1" customWidth="1"/>
  </cols>
  <sheetData>
    <row r="1" spans="1:13" ht="18" customHeight="1" x14ac:dyDescent="0.25">
      <c r="A1" s="346"/>
      <c r="B1" s="346"/>
      <c r="C1" s="103"/>
      <c r="D1" s="103"/>
      <c r="E1" s="103"/>
      <c r="F1" s="103"/>
      <c r="G1" s="103"/>
      <c r="H1" s="103"/>
      <c r="I1" s="103"/>
      <c r="J1" s="103"/>
      <c r="K1" s="329" t="s">
        <v>129</v>
      </c>
      <c r="L1" s="329"/>
    </row>
    <row r="2" spans="1:13" ht="53.25" customHeight="1" x14ac:dyDescent="0.25">
      <c r="A2" s="330" t="s">
        <v>140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</row>
    <row r="3" spans="1:13" x14ac:dyDescent="0.25">
      <c r="A3" s="348" t="s">
        <v>0</v>
      </c>
      <c r="B3" s="351" t="s">
        <v>14</v>
      </c>
      <c r="C3" s="351" t="s">
        <v>135</v>
      </c>
      <c r="D3" s="351" t="s">
        <v>97</v>
      </c>
      <c r="E3" s="354" t="s">
        <v>55</v>
      </c>
      <c r="F3" s="355"/>
      <c r="G3" s="356"/>
      <c r="H3" s="354" t="s">
        <v>56</v>
      </c>
      <c r="I3" s="355"/>
      <c r="J3" s="355"/>
      <c r="K3" s="356"/>
      <c r="L3" s="351" t="s">
        <v>96</v>
      </c>
    </row>
    <row r="4" spans="1:13" ht="62.25" customHeight="1" x14ac:dyDescent="0.25">
      <c r="A4" s="349"/>
      <c r="B4" s="352"/>
      <c r="C4" s="352"/>
      <c r="D4" s="352"/>
      <c r="E4" s="354" t="s">
        <v>57</v>
      </c>
      <c r="F4" s="356"/>
      <c r="G4" s="357" t="s">
        <v>58</v>
      </c>
      <c r="H4" s="357" t="s">
        <v>59</v>
      </c>
      <c r="I4" s="359" t="s">
        <v>60</v>
      </c>
      <c r="J4" s="360"/>
      <c r="K4" s="357" t="s">
        <v>61</v>
      </c>
      <c r="L4" s="352"/>
    </row>
    <row r="5" spans="1:13" ht="71.25" customHeight="1" x14ac:dyDescent="0.25">
      <c r="A5" s="350"/>
      <c r="B5" s="353"/>
      <c r="C5" s="353"/>
      <c r="D5" s="353"/>
      <c r="E5" s="104" t="s">
        <v>62</v>
      </c>
      <c r="F5" s="104" t="s">
        <v>63</v>
      </c>
      <c r="G5" s="358"/>
      <c r="H5" s="358"/>
      <c r="I5" s="23" t="s">
        <v>64</v>
      </c>
      <c r="J5" s="104" t="s">
        <v>65</v>
      </c>
      <c r="K5" s="358"/>
      <c r="L5" s="353"/>
    </row>
    <row r="6" spans="1:13" ht="12" customHeight="1" x14ac:dyDescent="0.25">
      <c r="A6" s="393" t="s">
        <v>8</v>
      </c>
      <c r="B6" s="391" t="s">
        <v>9</v>
      </c>
      <c r="C6" s="27" t="s">
        <v>44</v>
      </c>
      <c r="D6" s="36">
        <f t="shared" ref="D6:K6" si="0">D8+D10+D12+D14+D16+D18+D20+D22+D24</f>
        <v>221</v>
      </c>
      <c r="E6" s="36">
        <f t="shared" si="0"/>
        <v>45</v>
      </c>
      <c r="F6" s="36">
        <f t="shared" si="0"/>
        <v>31</v>
      </c>
      <c r="G6" s="36">
        <f t="shared" si="0"/>
        <v>5</v>
      </c>
      <c r="H6" s="36">
        <f t="shared" si="0"/>
        <v>7</v>
      </c>
      <c r="I6" s="36">
        <f t="shared" si="0"/>
        <v>0</v>
      </c>
      <c r="J6" s="36">
        <f t="shared" si="0"/>
        <v>8</v>
      </c>
      <c r="K6" s="36">
        <f t="shared" si="0"/>
        <v>0</v>
      </c>
      <c r="L6" s="36">
        <f>L8+L10+L12+L14+L16+L18+L20+L22+L24</f>
        <v>155</v>
      </c>
    </row>
    <row r="7" spans="1:13" ht="12" customHeight="1" x14ac:dyDescent="0.25">
      <c r="A7" s="394"/>
      <c r="B7" s="392"/>
      <c r="C7" s="28" t="s">
        <v>3</v>
      </c>
      <c r="D7" s="37">
        <f>D9+D11+D13+D15+D17+D19+D21+D23+D25</f>
        <v>721</v>
      </c>
      <c r="E7" s="37">
        <f t="shared" ref="E7:K7" si="1">E9+E11+E13+E15+E17+E19+E21+E23+E25</f>
        <v>149</v>
      </c>
      <c r="F7" s="37">
        <f t="shared" si="1"/>
        <v>98</v>
      </c>
      <c r="G7" s="37">
        <f t="shared" si="1"/>
        <v>7</v>
      </c>
      <c r="H7" s="37">
        <f t="shared" si="1"/>
        <v>28</v>
      </c>
      <c r="I7" s="37">
        <f t="shared" si="1"/>
        <v>0</v>
      </c>
      <c r="J7" s="37">
        <f t="shared" si="1"/>
        <v>34</v>
      </c>
      <c r="K7" s="37">
        <f t="shared" si="1"/>
        <v>3</v>
      </c>
      <c r="L7" s="37">
        <f>L9+L11+L13+L15+L17+L19+L21+L23+L25</f>
        <v>530</v>
      </c>
    </row>
    <row r="8" spans="1:13" ht="12" customHeight="1" x14ac:dyDescent="0.25">
      <c r="A8" s="361">
        <v>1</v>
      </c>
      <c r="B8" s="363" t="s">
        <v>92</v>
      </c>
      <c r="C8" s="27" t="s">
        <v>44</v>
      </c>
      <c r="D8" s="105">
        <v>42</v>
      </c>
      <c r="E8" s="106">
        <v>9</v>
      </c>
      <c r="F8" s="106">
        <v>11</v>
      </c>
      <c r="G8" s="106">
        <v>2</v>
      </c>
      <c r="H8" s="106">
        <v>3</v>
      </c>
      <c r="I8" s="106">
        <v>0</v>
      </c>
      <c r="J8" s="105">
        <v>2</v>
      </c>
      <c r="K8" s="106">
        <v>0</v>
      </c>
      <c r="L8" s="110">
        <f>D8-E8-F8-G8+H8+I8+J8+K8</f>
        <v>25</v>
      </c>
      <c r="M8" s="108"/>
    </row>
    <row r="9" spans="1:13" ht="12" customHeight="1" x14ac:dyDescent="0.25">
      <c r="A9" s="362"/>
      <c r="B9" s="364"/>
      <c r="C9" s="109" t="s">
        <v>3</v>
      </c>
      <c r="D9" s="110">
        <v>113</v>
      </c>
      <c r="E9" s="111">
        <v>16</v>
      </c>
      <c r="F9" s="111">
        <v>42</v>
      </c>
      <c r="G9" s="111">
        <v>4</v>
      </c>
      <c r="H9" s="111">
        <v>12</v>
      </c>
      <c r="I9" s="111">
        <v>0</v>
      </c>
      <c r="J9" s="110">
        <v>8</v>
      </c>
      <c r="K9" s="111">
        <v>1</v>
      </c>
      <c r="L9" s="113">
        <f t="shared" ref="L9:L25" si="2">D9-E9-F9-G9+H9+I9+J9+K9</f>
        <v>72</v>
      </c>
      <c r="M9" s="108"/>
    </row>
    <row r="10" spans="1:13" s="272" customFormat="1" ht="12" customHeight="1" x14ac:dyDescent="0.25">
      <c r="A10" s="369">
        <v>2</v>
      </c>
      <c r="B10" s="368" t="s">
        <v>81</v>
      </c>
      <c r="C10" s="271" t="s">
        <v>44</v>
      </c>
      <c r="D10" s="92">
        <v>35</v>
      </c>
      <c r="E10" s="18">
        <v>7</v>
      </c>
      <c r="F10" s="18">
        <v>8</v>
      </c>
      <c r="G10" s="18"/>
      <c r="H10" s="18"/>
      <c r="I10" s="18"/>
      <c r="J10" s="92"/>
      <c r="K10" s="18"/>
      <c r="L10" s="110">
        <f t="shared" si="2"/>
        <v>20</v>
      </c>
      <c r="M10"/>
    </row>
    <row r="11" spans="1:13" s="272" customFormat="1" ht="12" customHeight="1" x14ac:dyDescent="0.25">
      <c r="A11" s="369"/>
      <c r="B11" s="368"/>
      <c r="C11" s="271" t="s">
        <v>108</v>
      </c>
      <c r="D11" s="92">
        <v>83</v>
      </c>
      <c r="E11" s="18">
        <v>24</v>
      </c>
      <c r="F11" s="18">
        <v>11</v>
      </c>
      <c r="G11" s="18"/>
      <c r="H11" s="18"/>
      <c r="I11" s="18"/>
      <c r="J11" s="92"/>
      <c r="K11" s="18"/>
      <c r="L11" s="113">
        <f t="shared" si="2"/>
        <v>48</v>
      </c>
      <c r="M11"/>
    </row>
    <row r="12" spans="1:13" s="272" customFormat="1" ht="12" customHeight="1" x14ac:dyDescent="0.25">
      <c r="A12" s="362">
        <v>3</v>
      </c>
      <c r="B12" s="370" t="s">
        <v>82</v>
      </c>
      <c r="C12" s="109" t="s">
        <v>44</v>
      </c>
      <c r="D12" s="110">
        <v>7</v>
      </c>
      <c r="E12" s="111">
        <v>0</v>
      </c>
      <c r="F12" s="111">
        <v>1</v>
      </c>
      <c r="G12" s="111">
        <v>0</v>
      </c>
      <c r="H12" s="111">
        <v>0</v>
      </c>
      <c r="I12" s="111">
        <v>0</v>
      </c>
      <c r="J12" s="110">
        <v>1</v>
      </c>
      <c r="K12" s="111">
        <v>0</v>
      </c>
      <c r="L12" s="110">
        <f t="shared" si="2"/>
        <v>7</v>
      </c>
      <c r="M12"/>
    </row>
    <row r="13" spans="1:13" s="272" customFormat="1" ht="12" customHeight="1" x14ac:dyDescent="0.25">
      <c r="A13" s="362"/>
      <c r="B13" s="370"/>
      <c r="C13" s="109" t="s">
        <v>108</v>
      </c>
      <c r="D13" s="110">
        <v>11</v>
      </c>
      <c r="E13" s="111">
        <v>0</v>
      </c>
      <c r="F13" s="111">
        <v>1</v>
      </c>
      <c r="G13" s="111">
        <v>0</v>
      </c>
      <c r="H13" s="111">
        <v>0</v>
      </c>
      <c r="I13" s="111">
        <v>0</v>
      </c>
      <c r="J13" s="110">
        <v>4</v>
      </c>
      <c r="K13" s="111">
        <v>0</v>
      </c>
      <c r="L13" s="113">
        <f t="shared" si="2"/>
        <v>14</v>
      </c>
      <c r="M13"/>
    </row>
    <row r="14" spans="1:13" ht="12" customHeight="1" x14ac:dyDescent="0.25">
      <c r="A14" s="362">
        <v>4</v>
      </c>
      <c r="B14" s="370" t="s">
        <v>83</v>
      </c>
      <c r="C14" s="109" t="s">
        <v>44</v>
      </c>
      <c r="D14" s="110">
        <v>17</v>
      </c>
      <c r="E14" s="111">
        <v>1</v>
      </c>
      <c r="F14" s="111">
        <v>3</v>
      </c>
      <c r="G14" s="111">
        <v>0</v>
      </c>
      <c r="H14" s="111">
        <v>0</v>
      </c>
      <c r="I14" s="111">
        <v>0</v>
      </c>
      <c r="J14" s="110">
        <v>1</v>
      </c>
      <c r="K14" s="111">
        <v>0</v>
      </c>
      <c r="L14" s="110">
        <f t="shared" si="2"/>
        <v>14</v>
      </c>
    </row>
    <row r="15" spans="1:13" ht="12" customHeight="1" x14ac:dyDescent="0.25">
      <c r="A15" s="362"/>
      <c r="B15" s="370"/>
      <c r="C15" s="109" t="s">
        <v>108</v>
      </c>
      <c r="D15" s="110">
        <v>62</v>
      </c>
      <c r="E15" s="111">
        <v>2</v>
      </c>
      <c r="F15" s="111">
        <v>11</v>
      </c>
      <c r="G15" s="111">
        <v>2</v>
      </c>
      <c r="H15" s="111">
        <v>0</v>
      </c>
      <c r="I15" s="111">
        <v>0</v>
      </c>
      <c r="J15" s="110">
        <v>4</v>
      </c>
      <c r="K15" s="111">
        <v>0</v>
      </c>
      <c r="L15" s="113">
        <f t="shared" si="2"/>
        <v>51</v>
      </c>
    </row>
    <row r="16" spans="1:13" ht="12" customHeight="1" x14ac:dyDescent="0.25">
      <c r="A16" s="369">
        <v>5</v>
      </c>
      <c r="B16" s="368" t="s">
        <v>84</v>
      </c>
      <c r="C16" s="271" t="s">
        <v>44</v>
      </c>
      <c r="D16" s="92">
        <v>12</v>
      </c>
      <c r="E16" s="18">
        <v>0</v>
      </c>
      <c r="F16" s="18">
        <v>2</v>
      </c>
      <c r="G16" s="18">
        <v>0</v>
      </c>
      <c r="H16" s="18">
        <v>0</v>
      </c>
      <c r="I16" s="18">
        <v>0</v>
      </c>
      <c r="J16" s="92">
        <v>0</v>
      </c>
      <c r="K16" s="18">
        <v>0</v>
      </c>
      <c r="L16" s="110">
        <v>10</v>
      </c>
    </row>
    <row r="17" spans="1:13" ht="12" customHeight="1" x14ac:dyDescent="0.25">
      <c r="A17" s="369"/>
      <c r="B17" s="368"/>
      <c r="C17" s="271" t="s">
        <v>108</v>
      </c>
      <c r="D17" s="92">
        <v>42</v>
      </c>
      <c r="E17" s="18">
        <v>0</v>
      </c>
      <c r="F17" s="18">
        <v>8</v>
      </c>
      <c r="G17" s="18">
        <v>0</v>
      </c>
      <c r="H17" s="18">
        <v>0</v>
      </c>
      <c r="I17" s="18">
        <v>0</v>
      </c>
      <c r="J17" s="92">
        <v>0</v>
      </c>
      <c r="K17" s="18">
        <v>1</v>
      </c>
      <c r="L17" s="113">
        <v>33</v>
      </c>
    </row>
    <row r="18" spans="1:13" s="116" customFormat="1" ht="12" customHeight="1" x14ac:dyDescent="0.25">
      <c r="A18" s="372">
        <v>6</v>
      </c>
      <c r="B18" s="371" t="s">
        <v>85</v>
      </c>
      <c r="C18" s="112" t="s">
        <v>44</v>
      </c>
      <c r="D18" s="113">
        <v>45</v>
      </c>
      <c r="E18" s="114">
        <v>5</v>
      </c>
      <c r="F18" s="114">
        <v>3</v>
      </c>
      <c r="G18" s="114">
        <v>0</v>
      </c>
      <c r="H18" s="114">
        <v>0</v>
      </c>
      <c r="I18" s="114">
        <v>0</v>
      </c>
      <c r="J18" s="113">
        <v>3</v>
      </c>
      <c r="K18" s="114">
        <v>0</v>
      </c>
      <c r="L18" s="110">
        <f t="shared" si="2"/>
        <v>40</v>
      </c>
      <c r="M18" s="32"/>
    </row>
    <row r="19" spans="1:13" s="116" customFormat="1" ht="12" customHeight="1" x14ac:dyDescent="0.25">
      <c r="A19" s="372"/>
      <c r="B19" s="371"/>
      <c r="C19" s="112" t="s">
        <v>108</v>
      </c>
      <c r="D19" s="113">
        <v>230</v>
      </c>
      <c r="E19" s="114">
        <v>26</v>
      </c>
      <c r="F19" s="114">
        <v>16</v>
      </c>
      <c r="G19" s="114">
        <v>0</v>
      </c>
      <c r="H19" s="114">
        <v>0</v>
      </c>
      <c r="I19" s="114">
        <v>0</v>
      </c>
      <c r="J19" s="113">
        <v>13</v>
      </c>
      <c r="K19" s="114"/>
      <c r="L19" s="113">
        <f t="shared" si="2"/>
        <v>201</v>
      </c>
      <c r="M19" s="117"/>
    </row>
    <row r="20" spans="1:13" ht="12" customHeight="1" x14ac:dyDescent="0.25">
      <c r="A20" s="362">
        <v>7</v>
      </c>
      <c r="B20" s="370" t="s">
        <v>86</v>
      </c>
      <c r="C20" s="109" t="s">
        <v>44</v>
      </c>
      <c r="D20" s="110">
        <v>11</v>
      </c>
      <c r="E20" s="111">
        <v>0</v>
      </c>
      <c r="F20" s="111">
        <v>3</v>
      </c>
      <c r="G20" s="111"/>
      <c r="H20" s="111"/>
      <c r="I20" s="111"/>
      <c r="J20" s="118"/>
      <c r="K20" s="111"/>
      <c r="L20" s="110">
        <f t="shared" si="2"/>
        <v>8</v>
      </c>
    </row>
    <row r="21" spans="1:13" ht="12" customHeight="1" x14ac:dyDescent="0.25">
      <c r="A21" s="362"/>
      <c r="B21" s="370"/>
      <c r="C21" s="109" t="s">
        <v>108</v>
      </c>
      <c r="D21" s="110">
        <v>34</v>
      </c>
      <c r="E21" s="111">
        <v>0</v>
      </c>
      <c r="F21" s="111">
        <v>9</v>
      </c>
      <c r="G21" s="111"/>
      <c r="H21" s="111"/>
      <c r="I21" s="111"/>
      <c r="J21" s="118"/>
      <c r="K21" s="111"/>
      <c r="L21" s="113">
        <f t="shared" si="2"/>
        <v>25</v>
      </c>
    </row>
    <row r="22" spans="1:13" ht="12" customHeight="1" x14ac:dyDescent="0.25">
      <c r="A22" s="362">
        <v>8</v>
      </c>
      <c r="B22" s="370" t="s">
        <v>87</v>
      </c>
      <c r="C22" s="109" t="s">
        <v>44</v>
      </c>
      <c r="D22" s="110">
        <v>49</v>
      </c>
      <c r="E22" s="111">
        <v>22</v>
      </c>
      <c r="F22" s="111">
        <v>0</v>
      </c>
      <c r="G22" s="111">
        <v>3</v>
      </c>
      <c r="H22" s="111">
        <v>4</v>
      </c>
      <c r="I22" s="111">
        <v>0</v>
      </c>
      <c r="J22" s="118">
        <v>1</v>
      </c>
      <c r="K22" s="111">
        <v>0</v>
      </c>
      <c r="L22" s="110">
        <f t="shared" si="2"/>
        <v>29</v>
      </c>
    </row>
    <row r="23" spans="1:13" ht="12" customHeight="1" x14ac:dyDescent="0.25">
      <c r="A23" s="362"/>
      <c r="B23" s="370"/>
      <c r="C23" s="109" t="s">
        <v>108</v>
      </c>
      <c r="D23" s="110">
        <v>143</v>
      </c>
      <c r="E23" s="111">
        <v>80</v>
      </c>
      <c r="F23" s="111">
        <v>0</v>
      </c>
      <c r="G23" s="111">
        <v>1</v>
      </c>
      <c r="H23" s="111">
        <v>16</v>
      </c>
      <c r="I23" s="111">
        <v>0</v>
      </c>
      <c r="J23" s="118">
        <v>5</v>
      </c>
      <c r="K23" s="111">
        <v>1</v>
      </c>
      <c r="L23" s="113">
        <f t="shared" si="2"/>
        <v>84</v>
      </c>
      <c r="M23" s="108"/>
    </row>
    <row r="24" spans="1:13" ht="12" customHeight="1" x14ac:dyDescent="0.25">
      <c r="A24" s="362">
        <v>9</v>
      </c>
      <c r="B24" s="365" t="s">
        <v>88</v>
      </c>
      <c r="C24" s="109" t="s">
        <v>44</v>
      </c>
      <c r="D24" s="110">
        <v>3</v>
      </c>
      <c r="E24" s="111">
        <v>1</v>
      </c>
      <c r="F24" s="118"/>
      <c r="G24" s="111"/>
      <c r="H24" s="111"/>
      <c r="I24" s="111"/>
      <c r="J24" s="118"/>
      <c r="K24" s="111"/>
      <c r="L24" s="110">
        <f t="shared" si="2"/>
        <v>2</v>
      </c>
    </row>
    <row r="25" spans="1:13" ht="12" customHeight="1" x14ac:dyDescent="0.25">
      <c r="A25" s="367"/>
      <c r="B25" s="366"/>
      <c r="C25" s="28" t="s">
        <v>108</v>
      </c>
      <c r="D25" s="119">
        <v>3</v>
      </c>
      <c r="E25" s="120">
        <v>1</v>
      </c>
      <c r="F25" s="121"/>
      <c r="G25" s="120"/>
      <c r="H25" s="120"/>
      <c r="I25" s="120"/>
      <c r="J25" s="121"/>
      <c r="K25" s="120"/>
      <c r="L25" s="113">
        <f t="shared" si="2"/>
        <v>2</v>
      </c>
    </row>
    <row r="26" spans="1:13" ht="12" customHeight="1" x14ac:dyDescent="0.25">
      <c r="A26" s="393" t="s">
        <v>10</v>
      </c>
      <c r="B26" s="391" t="s">
        <v>66</v>
      </c>
      <c r="C26" s="27" t="s">
        <v>44</v>
      </c>
      <c r="D26" s="36">
        <f>D28+D30+D32+D34+D36+D38+D40+D42+D44+D46+D48+D50</f>
        <v>52667</v>
      </c>
      <c r="E26" s="36">
        <f t="shared" ref="E26:L26" si="3">E28+E30+E32+E34+E36+E38+E40+E42+E44+E46+E48+E50</f>
        <v>7866</v>
      </c>
      <c r="F26" s="36">
        <f t="shared" si="3"/>
        <v>5012</v>
      </c>
      <c r="G26" s="36">
        <f t="shared" si="3"/>
        <v>246</v>
      </c>
      <c r="H26" s="36">
        <f t="shared" si="3"/>
        <v>717</v>
      </c>
      <c r="I26" s="36">
        <f t="shared" si="3"/>
        <v>177</v>
      </c>
      <c r="J26" s="36">
        <f t="shared" si="3"/>
        <v>1488</v>
      </c>
      <c r="K26" s="36">
        <f t="shared" si="3"/>
        <v>67</v>
      </c>
      <c r="L26" s="36">
        <f t="shared" si="3"/>
        <v>41992</v>
      </c>
    </row>
    <row r="27" spans="1:13" ht="12" customHeight="1" x14ac:dyDescent="0.25">
      <c r="A27" s="394"/>
      <c r="B27" s="392"/>
      <c r="C27" s="28" t="s">
        <v>108</v>
      </c>
      <c r="D27" s="37">
        <f>D29+D31+D33+D35+D37+D39+D41+D43+D45+D47+D49+D51</f>
        <v>248666</v>
      </c>
      <c r="E27" s="37">
        <f t="shared" ref="E27:L27" si="4">E29+E31+E33+E35+E37+E39+E41+E43+E45+E47+E49+E51</f>
        <v>37208</v>
      </c>
      <c r="F27" s="37">
        <f t="shared" si="4"/>
        <v>22249</v>
      </c>
      <c r="G27" s="37">
        <f t="shared" si="4"/>
        <v>2903</v>
      </c>
      <c r="H27" s="37">
        <f t="shared" si="4"/>
        <v>3274</v>
      </c>
      <c r="I27" s="37">
        <f t="shared" si="4"/>
        <v>854</v>
      </c>
      <c r="J27" s="37">
        <f t="shared" si="4"/>
        <v>6584</v>
      </c>
      <c r="K27" s="37">
        <f t="shared" si="4"/>
        <v>1940</v>
      </c>
      <c r="L27" s="37">
        <f t="shared" si="4"/>
        <v>198958</v>
      </c>
    </row>
    <row r="28" spans="1:13" ht="12" customHeight="1" x14ac:dyDescent="0.25">
      <c r="A28" s="375">
        <v>1</v>
      </c>
      <c r="B28" s="373" t="s">
        <v>92</v>
      </c>
      <c r="C28" s="27" t="s">
        <v>44</v>
      </c>
      <c r="D28" s="105">
        <v>70</v>
      </c>
      <c r="E28" s="106">
        <v>13</v>
      </c>
      <c r="F28" s="105">
        <v>23</v>
      </c>
      <c r="G28" s="105">
        <v>0</v>
      </c>
      <c r="H28" s="105">
        <v>8</v>
      </c>
      <c r="I28" s="105">
        <v>3</v>
      </c>
      <c r="J28" s="105">
        <v>8</v>
      </c>
      <c r="K28" s="106">
        <v>0</v>
      </c>
      <c r="L28" s="113">
        <f>D28-E28-F28-G28+H28+I28+J28+K28</f>
        <v>53</v>
      </c>
      <c r="M28" s="108"/>
    </row>
    <row r="29" spans="1:13" ht="12" customHeight="1" x14ac:dyDescent="0.25">
      <c r="A29" s="376"/>
      <c r="B29" s="374"/>
      <c r="C29" s="109" t="s">
        <v>108</v>
      </c>
      <c r="D29" s="110">
        <v>230</v>
      </c>
      <c r="E29" s="111">
        <v>62</v>
      </c>
      <c r="F29" s="110">
        <v>79</v>
      </c>
      <c r="G29" s="110">
        <v>3</v>
      </c>
      <c r="H29" s="110">
        <v>28</v>
      </c>
      <c r="I29" s="110">
        <v>6</v>
      </c>
      <c r="J29" s="110">
        <v>29</v>
      </c>
      <c r="K29" s="111">
        <v>1</v>
      </c>
      <c r="L29" s="110">
        <f t="shared" ref="L29:L51" si="5">D29-E29-F29-G29+H29+I29+J29+K29</f>
        <v>150</v>
      </c>
      <c r="M29" s="108"/>
    </row>
    <row r="30" spans="1:13" s="272" customFormat="1" ht="12" customHeight="1" x14ac:dyDescent="0.25">
      <c r="A30" s="379">
        <v>2</v>
      </c>
      <c r="B30" s="377" t="s">
        <v>81</v>
      </c>
      <c r="C30" s="271" t="s">
        <v>44</v>
      </c>
      <c r="D30" s="92">
        <v>5043</v>
      </c>
      <c r="E30" s="18">
        <v>599</v>
      </c>
      <c r="F30" s="92">
        <v>316</v>
      </c>
      <c r="G30" s="92">
        <v>6</v>
      </c>
      <c r="H30" s="92">
        <v>33</v>
      </c>
      <c r="I30" s="18">
        <v>26</v>
      </c>
      <c r="J30" s="92">
        <v>81</v>
      </c>
      <c r="K30" s="18"/>
      <c r="L30" s="113">
        <f t="shared" si="5"/>
        <v>4262</v>
      </c>
      <c r="M30"/>
    </row>
    <row r="31" spans="1:13" s="272" customFormat="1" ht="12" customHeight="1" x14ac:dyDescent="0.25">
      <c r="A31" s="380"/>
      <c r="B31" s="378"/>
      <c r="C31" s="271" t="s">
        <v>108</v>
      </c>
      <c r="D31" s="92">
        <v>23340</v>
      </c>
      <c r="E31" s="18">
        <v>2531</v>
      </c>
      <c r="F31" s="92">
        <v>1436</v>
      </c>
      <c r="G31" s="92">
        <v>105</v>
      </c>
      <c r="H31" s="92">
        <v>138</v>
      </c>
      <c r="I31" s="18">
        <v>150</v>
      </c>
      <c r="J31" s="92">
        <v>346</v>
      </c>
      <c r="K31" s="18"/>
      <c r="L31" s="110">
        <f t="shared" si="5"/>
        <v>19902</v>
      </c>
      <c r="M31"/>
    </row>
    <row r="32" spans="1:13" s="272" customFormat="1" ht="12" customHeight="1" x14ac:dyDescent="0.25">
      <c r="A32" s="383">
        <v>3</v>
      </c>
      <c r="B32" s="381" t="s">
        <v>82</v>
      </c>
      <c r="C32" s="109" t="s">
        <v>44</v>
      </c>
      <c r="D32" s="110">
        <v>4821</v>
      </c>
      <c r="E32" s="111">
        <v>617</v>
      </c>
      <c r="F32" s="111">
        <v>481</v>
      </c>
      <c r="G32" s="111">
        <v>3</v>
      </c>
      <c r="H32" s="111">
        <v>127</v>
      </c>
      <c r="I32" s="111">
        <v>0</v>
      </c>
      <c r="J32" s="110">
        <v>100</v>
      </c>
      <c r="K32" s="111">
        <v>0</v>
      </c>
      <c r="L32" s="113">
        <f t="shared" si="5"/>
        <v>3947</v>
      </c>
      <c r="M32"/>
    </row>
    <row r="33" spans="1:13" s="272" customFormat="1" ht="12" customHeight="1" x14ac:dyDescent="0.25">
      <c r="A33" s="376"/>
      <c r="B33" s="382"/>
      <c r="C33" s="109" t="s">
        <v>108</v>
      </c>
      <c r="D33" s="110">
        <v>21300</v>
      </c>
      <c r="E33" s="111">
        <v>2758</v>
      </c>
      <c r="F33" s="111">
        <v>1970</v>
      </c>
      <c r="G33" s="111">
        <v>15</v>
      </c>
      <c r="H33" s="111">
        <v>564</v>
      </c>
      <c r="I33" s="111">
        <v>0</v>
      </c>
      <c r="J33" s="110">
        <v>380</v>
      </c>
      <c r="K33" s="111">
        <v>1</v>
      </c>
      <c r="L33" s="110">
        <f t="shared" si="5"/>
        <v>17502</v>
      </c>
      <c r="M33"/>
    </row>
    <row r="34" spans="1:13" ht="12" customHeight="1" x14ac:dyDescent="0.25">
      <c r="A34" s="383">
        <v>4</v>
      </c>
      <c r="B34" s="381" t="s">
        <v>83</v>
      </c>
      <c r="C34" s="109" t="s">
        <v>44</v>
      </c>
      <c r="D34" s="110">
        <v>1272</v>
      </c>
      <c r="E34" s="111">
        <v>241</v>
      </c>
      <c r="F34" s="110">
        <v>76</v>
      </c>
      <c r="G34" s="111">
        <v>13</v>
      </c>
      <c r="H34" s="111">
        <v>42</v>
      </c>
      <c r="I34" s="111">
        <v>0</v>
      </c>
      <c r="J34" s="110">
        <v>42</v>
      </c>
      <c r="K34" s="111">
        <v>0</v>
      </c>
      <c r="L34" s="113">
        <f t="shared" si="5"/>
        <v>1026</v>
      </c>
    </row>
    <row r="35" spans="1:13" ht="12" customHeight="1" x14ac:dyDescent="0.25">
      <c r="A35" s="376"/>
      <c r="B35" s="382"/>
      <c r="C35" s="109" t="s">
        <v>108</v>
      </c>
      <c r="D35" s="110">
        <v>5535</v>
      </c>
      <c r="E35" s="111">
        <v>1063</v>
      </c>
      <c r="F35" s="110">
        <v>295</v>
      </c>
      <c r="G35" s="111">
        <v>118</v>
      </c>
      <c r="H35" s="111">
        <v>187</v>
      </c>
      <c r="I35" s="111">
        <v>0</v>
      </c>
      <c r="J35" s="110">
        <v>141</v>
      </c>
      <c r="K35" s="111">
        <v>204</v>
      </c>
      <c r="L35" s="110">
        <f t="shared" si="5"/>
        <v>4591</v>
      </c>
    </row>
    <row r="36" spans="1:13" ht="12" customHeight="1" x14ac:dyDescent="0.25">
      <c r="A36" s="383">
        <v>5</v>
      </c>
      <c r="B36" s="381" t="s">
        <v>89</v>
      </c>
      <c r="C36" s="109" t="s">
        <v>44</v>
      </c>
      <c r="D36" s="110">
        <v>3524</v>
      </c>
      <c r="E36" s="111">
        <v>382</v>
      </c>
      <c r="F36" s="110">
        <v>530</v>
      </c>
      <c r="G36" s="110">
        <v>20</v>
      </c>
      <c r="H36" s="110">
        <v>65</v>
      </c>
      <c r="I36" s="123">
        <v>14</v>
      </c>
      <c r="J36" s="110">
        <v>50</v>
      </c>
      <c r="K36" s="111">
        <v>1</v>
      </c>
      <c r="L36" s="113">
        <f t="shared" si="5"/>
        <v>2722</v>
      </c>
      <c r="M36" s="124"/>
    </row>
    <row r="37" spans="1:13" ht="12" customHeight="1" x14ac:dyDescent="0.25">
      <c r="A37" s="376"/>
      <c r="B37" s="382"/>
      <c r="C37" s="109" t="s">
        <v>108</v>
      </c>
      <c r="D37" s="110">
        <v>15200</v>
      </c>
      <c r="E37" s="111">
        <v>1751</v>
      </c>
      <c r="F37" s="110">
        <v>2201</v>
      </c>
      <c r="G37" s="110">
        <v>157</v>
      </c>
      <c r="H37" s="110">
        <v>224</v>
      </c>
      <c r="I37" s="123">
        <v>82</v>
      </c>
      <c r="J37" s="110">
        <v>186</v>
      </c>
      <c r="K37" s="111">
        <v>136</v>
      </c>
      <c r="L37" s="110">
        <f t="shared" si="5"/>
        <v>11719</v>
      </c>
      <c r="M37" s="124"/>
    </row>
    <row r="38" spans="1:13" ht="12" customHeight="1" x14ac:dyDescent="0.25">
      <c r="A38" s="379">
        <v>6</v>
      </c>
      <c r="B38" s="377" t="s">
        <v>84</v>
      </c>
      <c r="C38" s="271" t="s">
        <v>44</v>
      </c>
      <c r="D38" s="271">
        <v>4956</v>
      </c>
      <c r="E38" s="92">
        <v>565</v>
      </c>
      <c r="F38" s="18">
        <v>331</v>
      </c>
      <c r="G38" s="92">
        <v>33</v>
      </c>
      <c r="H38" s="18">
        <v>103</v>
      </c>
      <c r="I38" s="18">
        <v>64</v>
      </c>
      <c r="J38" s="18">
        <v>171</v>
      </c>
      <c r="K38" s="92">
        <v>33</v>
      </c>
      <c r="L38" s="113">
        <v>4398</v>
      </c>
    </row>
    <row r="39" spans="1:13" ht="12" customHeight="1" x14ac:dyDescent="0.25">
      <c r="A39" s="380"/>
      <c r="B39" s="378"/>
      <c r="C39" s="271" t="s">
        <v>108</v>
      </c>
      <c r="D39" s="271">
        <v>23119</v>
      </c>
      <c r="E39" s="92">
        <v>2771</v>
      </c>
      <c r="F39" s="18">
        <v>1436</v>
      </c>
      <c r="G39" s="92">
        <v>181</v>
      </c>
      <c r="H39" s="18">
        <v>495</v>
      </c>
      <c r="I39" s="18">
        <v>267</v>
      </c>
      <c r="J39" s="18">
        <v>824</v>
      </c>
      <c r="K39" s="92">
        <v>295</v>
      </c>
      <c r="L39" s="110">
        <v>20612</v>
      </c>
    </row>
    <row r="40" spans="1:13" s="116" customFormat="1" ht="12" customHeight="1" x14ac:dyDescent="0.25">
      <c r="A40" s="386">
        <v>7</v>
      </c>
      <c r="B40" s="384" t="s">
        <v>85</v>
      </c>
      <c r="C40" s="112" t="s">
        <v>44</v>
      </c>
      <c r="D40" s="113">
        <v>4718</v>
      </c>
      <c r="E40" s="114">
        <v>609</v>
      </c>
      <c r="F40" s="114">
        <v>208</v>
      </c>
      <c r="G40" s="114">
        <v>4</v>
      </c>
      <c r="H40" s="114">
        <v>80</v>
      </c>
      <c r="I40" s="114">
        <v>2</v>
      </c>
      <c r="J40" s="114">
        <v>192</v>
      </c>
      <c r="K40" s="114">
        <v>0</v>
      </c>
      <c r="L40" s="113">
        <f t="shared" si="5"/>
        <v>4171</v>
      </c>
      <c r="M40" s="32"/>
    </row>
    <row r="41" spans="1:13" s="116" customFormat="1" ht="12" customHeight="1" x14ac:dyDescent="0.25">
      <c r="A41" s="387"/>
      <c r="B41" s="385"/>
      <c r="C41" s="112" t="s">
        <v>108</v>
      </c>
      <c r="D41" s="113">
        <v>23719</v>
      </c>
      <c r="E41" s="114">
        <v>3134</v>
      </c>
      <c r="F41" s="114">
        <v>1031</v>
      </c>
      <c r="G41" s="114">
        <v>81</v>
      </c>
      <c r="H41" s="114">
        <v>411</v>
      </c>
      <c r="I41" s="114">
        <v>9</v>
      </c>
      <c r="J41" s="114">
        <v>1003</v>
      </c>
      <c r="K41" s="114">
        <v>361</v>
      </c>
      <c r="L41" s="110">
        <f t="shared" si="5"/>
        <v>21257</v>
      </c>
      <c r="M41" s="126"/>
    </row>
    <row r="42" spans="1:13" ht="12" customHeight="1" x14ac:dyDescent="0.25">
      <c r="A42" s="383">
        <v>8</v>
      </c>
      <c r="B42" s="381" t="s">
        <v>86</v>
      </c>
      <c r="C42" s="109" t="s">
        <v>44</v>
      </c>
      <c r="D42" s="110">
        <v>12010</v>
      </c>
      <c r="E42" s="111">
        <v>1527</v>
      </c>
      <c r="F42" s="111">
        <v>1574</v>
      </c>
      <c r="G42" s="111">
        <v>55</v>
      </c>
      <c r="H42" s="110"/>
      <c r="I42" s="111">
        <v>31</v>
      </c>
      <c r="J42" s="110">
        <v>331</v>
      </c>
      <c r="K42" s="111">
        <v>14</v>
      </c>
      <c r="L42" s="113">
        <f t="shared" si="5"/>
        <v>9230</v>
      </c>
    </row>
    <row r="43" spans="1:13" ht="12" customHeight="1" x14ac:dyDescent="0.25">
      <c r="A43" s="376"/>
      <c r="B43" s="382"/>
      <c r="C43" s="109" t="s">
        <v>108</v>
      </c>
      <c r="D43" s="110">
        <v>55841</v>
      </c>
      <c r="E43" s="111">
        <v>7263</v>
      </c>
      <c r="F43" s="111">
        <v>7164</v>
      </c>
      <c r="G43" s="111">
        <v>636</v>
      </c>
      <c r="H43" s="110"/>
      <c r="I43" s="110">
        <v>154</v>
      </c>
      <c r="J43" s="110">
        <v>1445</v>
      </c>
      <c r="K43" s="111">
        <v>386</v>
      </c>
      <c r="L43" s="110">
        <f t="shared" si="5"/>
        <v>42763</v>
      </c>
    </row>
    <row r="44" spans="1:13" ht="12" customHeight="1" x14ac:dyDescent="0.25">
      <c r="A44" s="383">
        <v>9</v>
      </c>
      <c r="B44" s="381" t="s">
        <v>90</v>
      </c>
      <c r="C44" s="109" t="s">
        <v>44</v>
      </c>
      <c r="D44" s="110">
        <v>859</v>
      </c>
      <c r="E44" s="111">
        <v>150</v>
      </c>
      <c r="F44" s="111">
        <v>93</v>
      </c>
      <c r="G44" s="111">
        <v>2</v>
      </c>
      <c r="H44" s="110">
        <v>10</v>
      </c>
      <c r="I44" s="110">
        <v>12</v>
      </c>
      <c r="J44" s="110">
        <v>50</v>
      </c>
      <c r="K44" s="111">
        <v>0</v>
      </c>
      <c r="L44" s="113">
        <f t="shared" si="5"/>
        <v>686</v>
      </c>
    </row>
    <row r="45" spans="1:13" ht="12" customHeight="1" x14ac:dyDescent="0.25">
      <c r="A45" s="376"/>
      <c r="B45" s="382"/>
      <c r="C45" s="109" t="s">
        <v>108</v>
      </c>
      <c r="D45" s="110">
        <v>3385</v>
      </c>
      <c r="E45" s="111">
        <v>690</v>
      </c>
      <c r="F45" s="110">
        <v>406</v>
      </c>
      <c r="G45" s="110">
        <v>26</v>
      </c>
      <c r="H45" s="110">
        <v>33</v>
      </c>
      <c r="I45" s="110">
        <v>53</v>
      </c>
      <c r="J45" s="110">
        <v>205</v>
      </c>
      <c r="K45" s="111">
        <v>30</v>
      </c>
      <c r="L45" s="110">
        <f t="shared" si="5"/>
        <v>2584</v>
      </c>
    </row>
    <row r="46" spans="1:13" ht="12" customHeight="1" x14ac:dyDescent="0.25">
      <c r="A46" s="383">
        <v>10</v>
      </c>
      <c r="B46" s="381" t="s">
        <v>87</v>
      </c>
      <c r="C46" s="109" t="s">
        <v>44</v>
      </c>
      <c r="D46" s="110">
        <v>3910</v>
      </c>
      <c r="E46" s="111">
        <v>521</v>
      </c>
      <c r="F46" s="110">
        <v>366</v>
      </c>
      <c r="G46" s="110">
        <v>103</v>
      </c>
      <c r="H46" s="110">
        <v>58</v>
      </c>
      <c r="I46" s="127">
        <v>19</v>
      </c>
      <c r="J46" s="110">
        <v>127</v>
      </c>
      <c r="K46" s="111">
        <v>18</v>
      </c>
      <c r="L46" s="113">
        <f t="shared" si="5"/>
        <v>3142</v>
      </c>
    </row>
    <row r="47" spans="1:13" ht="12" customHeight="1" x14ac:dyDescent="0.25">
      <c r="A47" s="376"/>
      <c r="B47" s="382"/>
      <c r="C47" s="109" t="s">
        <v>108</v>
      </c>
      <c r="D47" s="110">
        <v>19522</v>
      </c>
      <c r="E47" s="111">
        <v>2393</v>
      </c>
      <c r="F47" s="110">
        <v>1562</v>
      </c>
      <c r="G47" s="110">
        <v>864</v>
      </c>
      <c r="H47" s="110">
        <v>234</v>
      </c>
      <c r="I47" s="123">
        <v>93</v>
      </c>
      <c r="J47" s="110">
        <v>496</v>
      </c>
      <c r="K47" s="111">
        <v>271</v>
      </c>
      <c r="L47" s="110">
        <f t="shared" si="5"/>
        <v>15797</v>
      </c>
    </row>
    <row r="48" spans="1:13" ht="12" customHeight="1" x14ac:dyDescent="0.25">
      <c r="A48" s="383">
        <v>11</v>
      </c>
      <c r="B48" s="381" t="s">
        <v>88</v>
      </c>
      <c r="C48" s="109" t="s">
        <v>44</v>
      </c>
      <c r="D48" s="110">
        <v>7445</v>
      </c>
      <c r="E48" s="110">
        <v>2241</v>
      </c>
      <c r="F48" s="110">
        <v>772</v>
      </c>
      <c r="G48" s="111">
        <v>7</v>
      </c>
      <c r="H48" s="110">
        <v>114</v>
      </c>
      <c r="I48" s="111">
        <v>2</v>
      </c>
      <c r="J48" s="110">
        <v>192</v>
      </c>
      <c r="K48" s="111">
        <v>1</v>
      </c>
      <c r="L48" s="113">
        <f t="shared" si="5"/>
        <v>4734</v>
      </c>
    </row>
    <row r="49" spans="1:13" ht="12" customHeight="1" x14ac:dyDescent="0.25">
      <c r="A49" s="376"/>
      <c r="B49" s="382"/>
      <c r="C49" s="109" t="s">
        <v>108</v>
      </c>
      <c r="D49" s="110">
        <v>36769</v>
      </c>
      <c r="E49" s="110">
        <v>10930</v>
      </c>
      <c r="F49" s="110">
        <v>3603</v>
      </c>
      <c r="G49" s="111">
        <v>717</v>
      </c>
      <c r="H49" s="110">
        <v>612</v>
      </c>
      <c r="I49" s="111">
        <v>11</v>
      </c>
      <c r="J49" s="110">
        <v>856</v>
      </c>
      <c r="K49" s="111">
        <v>255</v>
      </c>
      <c r="L49" s="110">
        <f t="shared" si="5"/>
        <v>23253</v>
      </c>
    </row>
    <row r="50" spans="1:13" ht="12" customHeight="1" x14ac:dyDescent="0.25">
      <c r="A50" s="383">
        <v>12</v>
      </c>
      <c r="B50" s="381" t="s">
        <v>91</v>
      </c>
      <c r="C50" s="109" t="s">
        <v>44</v>
      </c>
      <c r="D50" s="110">
        <v>4039</v>
      </c>
      <c r="E50" s="110">
        <v>401</v>
      </c>
      <c r="F50" s="110">
        <v>242</v>
      </c>
      <c r="G50" s="111">
        <v>0</v>
      </c>
      <c r="H50" s="111">
        <v>77</v>
      </c>
      <c r="I50" s="127">
        <v>4</v>
      </c>
      <c r="J50" s="111">
        <v>144</v>
      </c>
      <c r="K50" s="111">
        <v>0</v>
      </c>
      <c r="L50" s="113">
        <f t="shared" si="5"/>
        <v>3621</v>
      </c>
    </row>
    <row r="51" spans="1:13" ht="12" customHeight="1" x14ac:dyDescent="0.25">
      <c r="A51" s="389"/>
      <c r="B51" s="388"/>
      <c r="C51" s="28" t="s">
        <v>108</v>
      </c>
      <c r="D51" s="119">
        <v>20706</v>
      </c>
      <c r="E51" s="119">
        <v>1862</v>
      </c>
      <c r="F51" s="119">
        <v>1066</v>
      </c>
      <c r="G51" s="120">
        <v>0</v>
      </c>
      <c r="H51" s="120">
        <v>348</v>
      </c>
      <c r="I51" s="128">
        <v>29</v>
      </c>
      <c r="J51" s="120">
        <v>673</v>
      </c>
      <c r="K51" s="120">
        <v>0</v>
      </c>
      <c r="L51" s="122">
        <f t="shared" si="5"/>
        <v>18828</v>
      </c>
    </row>
    <row r="52" spans="1:13" ht="12" customHeight="1" x14ac:dyDescent="0.25">
      <c r="A52" s="397" t="s">
        <v>12</v>
      </c>
      <c r="B52" s="395" t="s">
        <v>13</v>
      </c>
      <c r="C52" s="27" t="s">
        <v>44</v>
      </c>
      <c r="D52" s="36">
        <f>D54+D56+D58+D60+D62+D64+D66+D68+D70+D72+D74+D76</f>
        <v>52888</v>
      </c>
      <c r="E52" s="36">
        <f t="shared" ref="E52:K52" si="6">E54+E56+E58+E60+E62+E64+E66+E68+E70+E72+E74+E76</f>
        <v>7911</v>
      </c>
      <c r="F52" s="36">
        <f t="shared" si="6"/>
        <v>5043</v>
      </c>
      <c r="G52" s="36">
        <f t="shared" si="6"/>
        <v>251</v>
      </c>
      <c r="H52" s="36">
        <f t="shared" si="6"/>
        <v>724</v>
      </c>
      <c r="I52" s="36">
        <f t="shared" si="6"/>
        <v>177</v>
      </c>
      <c r="J52" s="36">
        <f t="shared" si="6"/>
        <v>1496</v>
      </c>
      <c r="K52" s="36">
        <f t="shared" si="6"/>
        <v>67</v>
      </c>
      <c r="L52" s="36">
        <f>L54+L56+L58+L60+L62+L64+L66+L68+L70+L72+L74+L76</f>
        <v>42147</v>
      </c>
    </row>
    <row r="53" spans="1:13" ht="12" customHeight="1" x14ac:dyDescent="0.25">
      <c r="A53" s="398"/>
      <c r="B53" s="396"/>
      <c r="C53" s="28" t="s">
        <v>108</v>
      </c>
      <c r="D53" s="37">
        <f>D55+D57+D59+D61+D63+D65+D67+D69+D71+D73+D75+D77</f>
        <v>249387</v>
      </c>
      <c r="E53" s="37">
        <f t="shared" ref="E53:L53" si="7">E55+E57+E59+E61+E63+E65+E67+E69+E71+E73+E75+E77</f>
        <v>37357</v>
      </c>
      <c r="F53" s="37">
        <f t="shared" si="7"/>
        <v>22347</v>
      </c>
      <c r="G53" s="37">
        <f t="shared" si="7"/>
        <v>2910</v>
      </c>
      <c r="H53" s="37">
        <f t="shared" si="7"/>
        <v>3302</v>
      </c>
      <c r="I53" s="37">
        <f t="shared" si="7"/>
        <v>854</v>
      </c>
      <c r="J53" s="37">
        <f t="shared" si="7"/>
        <v>6618</v>
      </c>
      <c r="K53" s="37">
        <f t="shared" si="7"/>
        <v>1943</v>
      </c>
      <c r="L53" s="37">
        <f t="shared" si="7"/>
        <v>199488</v>
      </c>
    </row>
    <row r="54" spans="1:13" ht="12" customHeight="1" x14ac:dyDescent="0.25">
      <c r="A54" s="375">
        <v>1</v>
      </c>
      <c r="B54" s="390" t="s">
        <v>92</v>
      </c>
      <c r="C54" s="27" t="s">
        <v>44</v>
      </c>
      <c r="D54" s="105">
        <f t="shared" ref="D54:D61" si="8">D8+D28</f>
        <v>112</v>
      </c>
      <c r="E54" s="105">
        <f t="shared" ref="E54:K54" si="9">E8+E28</f>
        <v>22</v>
      </c>
      <c r="F54" s="105">
        <f t="shared" si="9"/>
        <v>34</v>
      </c>
      <c r="G54" s="105">
        <f t="shared" si="9"/>
        <v>2</v>
      </c>
      <c r="H54" s="105">
        <f t="shared" si="9"/>
        <v>11</v>
      </c>
      <c r="I54" s="105">
        <f t="shared" si="9"/>
        <v>3</v>
      </c>
      <c r="J54" s="105">
        <f t="shared" si="9"/>
        <v>10</v>
      </c>
      <c r="K54" s="105">
        <f t="shared" si="9"/>
        <v>0</v>
      </c>
      <c r="L54" s="105">
        <f>L8+L28</f>
        <v>78</v>
      </c>
    </row>
    <row r="55" spans="1:13" ht="12" customHeight="1" x14ac:dyDescent="0.25">
      <c r="A55" s="376"/>
      <c r="B55" s="382"/>
      <c r="C55" s="109" t="s">
        <v>108</v>
      </c>
      <c r="D55" s="110">
        <f t="shared" si="8"/>
        <v>343</v>
      </c>
      <c r="E55" s="110">
        <f t="shared" ref="E55:K55" si="10">E9+E29</f>
        <v>78</v>
      </c>
      <c r="F55" s="110">
        <f t="shared" si="10"/>
        <v>121</v>
      </c>
      <c r="G55" s="110">
        <f t="shared" si="10"/>
        <v>7</v>
      </c>
      <c r="H55" s="110">
        <f t="shared" si="10"/>
        <v>40</v>
      </c>
      <c r="I55" s="110">
        <f t="shared" si="10"/>
        <v>6</v>
      </c>
      <c r="J55" s="110">
        <f t="shared" si="10"/>
        <v>37</v>
      </c>
      <c r="K55" s="110">
        <f t="shared" si="10"/>
        <v>2</v>
      </c>
      <c r="L55" s="110">
        <f>L9+L29</f>
        <v>222</v>
      </c>
    </row>
    <row r="56" spans="1:13" s="272" customFormat="1" ht="12" customHeight="1" x14ac:dyDescent="0.25">
      <c r="A56" s="379">
        <v>2</v>
      </c>
      <c r="B56" s="377" t="s">
        <v>81</v>
      </c>
      <c r="C56" s="271" t="s">
        <v>44</v>
      </c>
      <c r="D56" s="92">
        <f t="shared" si="8"/>
        <v>5078</v>
      </c>
      <c r="E56" s="92">
        <f t="shared" ref="E56:L56" si="11">E10+E30</f>
        <v>606</v>
      </c>
      <c r="F56" s="92">
        <f t="shared" si="11"/>
        <v>324</v>
      </c>
      <c r="G56" s="92">
        <f t="shared" si="11"/>
        <v>6</v>
      </c>
      <c r="H56" s="92">
        <f t="shared" si="11"/>
        <v>33</v>
      </c>
      <c r="I56" s="92">
        <f t="shared" si="11"/>
        <v>26</v>
      </c>
      <c r="J56" s="92">
        <f t="shared" si="11"/>
        <v>81</v>
      </c>
      <c r="K56" s="92">
        <f t="shared" si="11"/>
        <v>0</v>
      </c>
      <c r="L56" s="92">
        <f t="shared" si="11"/>
        <v>4282</v>
      </c>
      <c r="M56"/>
    </row>
    <row r="57" spans="1:13" s="272" customFormat="1" ht="12" customHeight="1" x14ac:dyDescent="0.25">
      <c r="A57" s="380"/>
      <c r="B57" s="378"/>
      <c r="C57" s="271" t="s">
        <v>108</v>
      </c>
      <c r="D57" s="92">
        <f t="shared" si="8"/>
        <v>23423</v>
      </c>
      <c r="E57" s="92">
        <f t="shared" ref="E57:L57" si="12">E11+E31</f>
        <v>2555</v>
      </c>
      <c r="F57" s="92">
        <f t="shared" si="12"/>
        <v>1447</v>
      </c>
      <c r="G57" s="92">
        <f t="shared" si="12"/>
        <v>105</v>
      </c>
      <c r="H57" s="92">
        <f t="shared" si="12"/>
        <v>138</v>
      </c>
      <c r="I57" s="92">
        <f t="shared" si="12"/>
        <v>150</v>
      </c>
      <c r="J57" s="92">
        <f t="shared" si="12"/>
        <v>346</v>
      </c>
      <c r="K57" s="92">
        <f t="shared" si="12"/>
        <v>0</v>
      </c>
      <c r="L57" s="92">
        <f t="shared" si="12"/>
        <v>19950</v>
      </c>
      <c r="M57" s="108"/>
    </row>
    <row r="58" spans="1:13" s="272" customFormat="1" ht="12" customHeight="1" x14ac:dyDescent="0.25">
      <c r="A58" s="383">
        <v>3</v>
      </c>
      <c r="B58" s="381" t="s">
        <v>82</v>
      </c>
      <c r="C58" s="109" t="s">
        <v>44</v>
      </c>
      <c r="D58" s="110">
        <f t="shared" si="8"/>
        <v>4828</v>
      </c>
      <c r="E58" s="110">
        <f t="shared" ref="E58:L58" si="13">E12+E32</f>
        <v>617</v>
      </c>
      <c r="F58" s="110">
        <f t="shared" si="13"/>
        <v>482</v>
      </c>
      <c r="G58" s="110">
        <f t="shared" si="13"/>
        <v>3</v>
      </c>
      <c r="H58" s="110">
        <f t="shared" si="13"/>
        <v>127</v>
      </c>
      <c r="I58" s="110">
        <f t="shared" si="13"/>
        <v>0</v>
      </c>
      <c r="J58" s="110">
        <f t="shared" si="13"/>
        <v>101</v>
      </c>
      <c r="K58" s="110">
        <f t="shared" si="13"/>
        <v>0</v>
      </c>
      <c r="L58" s="110">
        <f t="shared" si="13"/>
        <v>3954</v>
      </c>
      <c r="M58"/>
    </row>
    <row r="59" spans="1:13" s="272" customFormat="1" ht="12" customHeight="1" x14ac:dyDescent="0.25">
      <c r="A59" s="376"/>
      <c r="B59" s="382"/>
      <c r="C59" s="109" t="s">
        <v>108</v>
      </c>
      <c r="D59" s="110">
        <f t="shared" si="8"/>
        <v>21311</v>
      </c>
      <c r="E59" s="110">
        <f t="shared" ref="E59:L59" si="14">E13+E33</f>
        <v>2758</v>
      </c>
      <c r="F59" s="110">
        <f t="shared" si="14"/>
        <v>1971</v>
      </c>
      <c r="G59" s="110">
        <f t="shared" si="14"/>
        <v>15</v>
      </c>
      <c r="H59" s="110">
        <f t="shared" si="14"/>
        <v>564</v>
      </c>
      <c r="I59" s="110">
        <f t="shared" si="14"/>
        <v>0</v>
      </c>
      <c r="J59" s="110">
        <f t="shared" si="14"/>
        <v>384</v>
      </c>
      <c r="K59" s="110">
        <f t="shared" si="14"/>
        <v>1</v>
      </c>
      <c r="L59" s="110">
        <f t="shared" si="14"/>
        <v>17516</v>
      </c>
      <c r="M59"/>
    </row>
    <row r="60" spans="1:13" ht="12" customHeight="1" x14ac:dyDescent="0.25">
      <c r="A60" s="383">
        <v>4</v>
      </c>
      <c r="B60" s="381" t="s">
        <v>83</v>
      </c>
      <c r="C60" s="109" t="s">
        <v>44</v>
      </c>
      <c r="D60" s="110">
        <f t="shared" si="8"/>
        <v>1289</v>
      </c>
      <c r="E60" s="110">
        <f t="shared" ref="E60:L60" si="15">E14+E34</f>
        <v>242</v>
      </c>
      <c r="F60" s="110">
        <f t="shared" si="15"/>
        <v>79</v>
      </c>
      <c r="G60" s="110">
        <f t="shared" si="15"/>
        <v>13</v>
      </c>
      <c r="H60" s="110">
        <f t="shared" si="15"/>
        <v>42</v>
      </c>
      <c r="I60" s="110">
        <f t="shared" si="15"/>
        <v>0</v>
      </c>
      <c r="J60" s="110">
        <f t="shared" si="15"/>
        <v>43</v>
      </c>
      <c r="K60" s="110">
        <f t="shared" si="15"/>
        <v>0</v>
      </c>
      <c r="L60" s="110">
        <f t="shared" si="15"/>
        <v>1040</v>
      </c>
    </row>
    <row r="61" spans="1:13" ht="12" customHeight="1" x14ac:dyDescent="0.25">
      <c r="A61" s="376"/>
      <c r="B61" s="382"/>
      <c r="C61" s="109" t="s">
        <v>108</v>
      </c>
      <c r="D61" s="110">
        <f t="shared" si="8"/>
        <v>5597</v>
      </c>
      <c r="E61" s="110">
        <f t="shared" ref="E61:L61" si="16">E15+E35</f>
        <v>1065</v>
      </c>
      <c r="F61" s="110">
        <f t="shared" si="16"/>
        <v>306</v>
      </c>
      <c r="G61" s="110">
        <f t="shared" si="16"/>
        <v>120</v>
      </c>
      <c r="H61" s="110">
        <f t="shared" si="16"/>
        <v>187</v>
      </c>
      <c r="I61" s="110">
        <f t="shared" si="16"/>
        <v>0</v>
      </c>
      <c r="J61" s="110">
        <f t="shared" si="16"/>
        <v>145</v>
      </c>
      <c r="K61" s="110">
        <f t="shared" si="16"/>
        <v>204</v>
      </c>
      <c r="L61" s="110">
        <f t="shared" si="16"/>
        <v>4642</v>
      </c>
    </row>
    <row r="62" spans="1:13" ht="12" customHeight="1" x14ac:dyDescent="0.25">
      <c r="A62" s="383">
        <v>5</v>
      </c>
      <c r="B62" s="381" t="s">
        <v>89</v>
      </c>
      <c r="C62" s="109" t="s">
        <v>44</v>
      </c>
      <c r="D62" s="110">
        <f>D36</f>
        <v>3524</v>
      </c>
      <c r="E62" s="110">
        <f t="shared" ref="E62:L62" si="17">E36</f>
        <v>382</v>
      </c>
      <c r="F62" s="110">
        <f t="shared" si="17"/>
        <v>530</v>
      </c>
      <c r="G62" s="110">
        <f t="shared" si="17"/>
        <v>20</v>
      </c>
      <c r="H62" s="110">
        <f t="shared" si="17"/>
        <v>65</v>
      </c>
      <c r="I62" s="110">
        <f t="shared" si="17"/>
        <v>14</v>
      </c>
      <c r="J62" s="110">
        <f t="shared" si="17"/>
        <v>50</v>
      </c>
      <c r="K62" s="110">
        <f t="shared" si="17"/>
        <v>1</v>
      </c>
      <c r="L62" s="110">
        <f t="shared" si="17"/>
        <v>2722</v>
      </c>
    </row>
    <row r="63" spans="1:13" ht="12" customHeight="1" x14ac:dyDescent="0.25">
      <c r="A63" s="376"/>
      <c r="B63" s="382"/>
      <c r="C63" s="109" t="s">
        <v>108</v>
      </c>
      <c r="D63" s="110">
        <f>D37</f>
        <v>15200</v>
      </c>
      <c r="E63" s="110">
        <f t="shared" ref="E63:L63" si="18">E37</f>
        <v>1751</v>
      </c>
      <c r="F63" s="110">
        <f t="shared" si="18"/>
        <v>2201</v>
      </c>
      <c r="G63" s="110">
        <f t="shared" si="18"/>
        <v>157</v>
      </c>
      <c r="H63" s="110">
        <f t="shared" si="18"/>
        <v>224</v>
      </c>
      <c r="I63" s="110">
        <f t="shared" si="18"/>
        <v>82</v>
      </c>
      <c r="J63" s="110">
        <f t="shared" si="18"/>
        <v>186</v>
      </c>
      <c r="K63" s="110">
        <f t="shared" si="18"/>
        <v>136</v>
      </c>
      <c r="L63" s="110">
        <f t="shared" si="18"/>
        <v>11719</v>
      </c>
    </row>
    <row r="64" spans="1:13" ht="12" customHeight="1" x14ac:dyDescent="0.25">
      <c r="A64" s="379">
        <v>6</v>
      </c>
      <c r="B64" s="377" t="s">
        <v>84</v>
      </c>
      <c r="C64" s="271" t="s">
        <v>44</v>
      </c>
      <c r="D64" s="92">
        <f t="shared" ref="D64:D69" si="19">D16+D38</f>
        <v>4968</v>
      </c>
      <c r="E64" s="92">
        <f t="shared" ref="E64:L64" si="20">E16+E38</f>
        <v>565</v>
      </c>
      <c r="F64" s="92">
        <f t="shared" si="20"/>
        <v>333</v>
      </c>
      <c r="G64" s="92">
        <f t="shared" si="20"/>
        <v>33</v>
      </c>
      <c r="H64" s="92">
        <f t="shared" si="20"/>
        <v>103</v>
      </c>
      <c r="I64" s="92">
        <f t="shared" si="20"/>
        <v>64</v>
      </c>
      <c r="J64" s="92">
        <f t="shared" si="20"/>
        <v>171</v>
      </c>
      <c r="K64" s="92">
        <f t="shared" si="20"/>
        <v>33</v>
      </c>
      <c r="L64" s="92">
        <f t="shared" si="20"/>
        <v>4408</v>
      </c>
    </row>
    <row r="65" spans="1:13" ht="12" customHeight="1" x14ac:dyDescent="0.25">
      <c r="A65" s="380"/>
      <c r="B65" s="378"/>
      <c r="C65" s="271" t="s">
        <v>108</v>
      </c>
      <c r="D65" s="92">
        <f t="shared" si="19"/>
        <v>23161</v>
      </c>
      <c r="E65" s="92">
        <f t="shared" ref="E65:L65" si="21">E17+E39</f>
        <v>2771</v>
      </c>
      <c r="F65" s="92">
        <f t="shared" si="21"/>
        <v>1444</v>
      </c>
      <c r="G65" s="92">
        <f t="shared" si="21"/>
        <v>181</v>
      </c>
      <c r="H65" s="92">
        <f t="shared" si="21"/>
        <v>495</v>
      </c>
      <c r="I65" s="92">
        <f t="shared" si="21"/>
        <v>267</v>
      </c>
      <c r="J65" s="92">
        <f t="shared" si="21"/>
        <v>824</v>
      </c>
      <c r="K65" s="92">
        <f t="shared" si="21"/>
        <v>296</v>
      </c>
      <c r="L65" s="92">
        <f t="shared" si="21"/>
        <v>20645</v>
      </c>
    </row>
    <row r="66" spans="1:13" s="116" customFormat="1" ht="12" customHeight="1" x14ac:dyDescent="0.25">
      <c r="A66" s="386">
        <v>7</v>
      </c>
      <c r="B66" s="384" t="s">
        <v>85</v>
      </c>
      <c r="C66" s="112" t="s">
        <v>44</v>
      </c>
      <c r="D66" s="113">
        <f t="shared" si="19"/>
        <v>4763</v>
      </c>
      <c r="E66" s="113">
        <f t="shared" ref="E66:L66" si="22">E18+E40</f>
        <v>614</v>
      </c>
      <c r="F66" s="113">
        <f t="shared" si="22"/>
        <v>211</v>
      </c>
      <c r="G66" s="113">
        <f t="shared" si="22"/>
        <v>4</v>
      </c>
      <c r="H66" s="113">
        <f t="shared" si="22"/>
        <v>80</v>
      </c>
      <c r="I66" s="113">
        <f t="shared" si="22"/>
        <v>2</v>
      </c>
      <c r="J66" s="113">
        <f t="shared" si="22"/>
        <v>195</v>
      </c>
      <c r="K66" s="113">
        <f t="shared" si="22"/>
        <v>0</v>
      </c>
      <c r="L66" s="113">
        <f t="shared" si="22"/>
        <v>4211</v>
      </c>
    </row>
    <row r="67" spans="1:13" s="116" customFormat="1" ht="12" customHeight="1" x14ac:dyDescent="0.25">
      <c r="A67" s="387"/>
      <c r="B67" s="385"/>
      <c r="C67" s="112" t="s">
        <v>108</v>
      </c>
      <c r="D67" s="113">
        <f t="shared" si="19"/>
        <v>23949</v>
      </c>
      <c r="E67" s="113">
        <f t="shared" ref="E67:L67" si="23">E19+E41</f>
        <v>3160</v>
      </c>
      <c r="F67" s="113">
        <f t="shared" si="23"/>
        <v>1047</v>
      </c>
      <c r="G67" s="113">
        <f t="shared" si="23"/>
        <v>81</v>
      </c>
      <c r="H67" s="113">
        <f t="shared" si="23"/>
        <v>411</v>
      </c>
      <c r="I67" s="113">
        <f t="shared" si="23"/>
        <v>9</v>
      </c>
      <c r="J67" s="113">
        <f t="shared" si="23"/>
        <v>1016</v>
      </c>
      <c r="K67" s="113">
        <f t="shared" si="23"/>
        <v>361</v>
      </c>
      <c r="L67" s="113">
        <f t="shared" si="23"/>
        <v>21458</v>
      </c>
    </row>
    <row r="68" spans="1:13" ht="12" customHeight="1" x14ac:dyDescent="0.25">
      <c r="A68" s="383">
        <v>8</v>
      </c>
      <c r="B68" s="381" t="s">
        <v>86</v>
      </c>
      <c r="C68" s="109" t="s">
        <v>44</v>
      </c>
      <c r="D68" s="110">
        <f t="shared" si="19"/>
        <v>12021</v>
      </c>
      <c r="E68" s="110">
        <f t="shared" ref="E68:K68" si="24">E20+E42</f>
        <v>1527</v>
      </c>
      <c r="F68" s="110">
        <f t="shared" si="24"/>
        <v>1577</v>
      </c>
      <c r="G68" s="110">
        <f t="shared" si="24"/>
        <v>55</v>
      </c>
      <c r="H68" s="110">
        <f t="shared" si="24"/>
        <v>0</v>
      </c>
      <c r="I68" s="110">
        <f t="shared" si="24"/>
        <v>31</v>
      </c>
      <c r="J68" s="110">
        <f t="shared" si="24"/>
        <v>331</v>
      </c>
      <c r="K68" s="110">
        <f t="shared" si="24"/>
        <v>14</v>
      </c>
      <c r="L68" s="110">
        <f>L20+L42</f>
        <v>9238</v>
      </c>
      <c r="M68" s="108"/>
    </row>
    <row r="69" spans="1:13" ht="12" customHeight="1" x14ac:dyDescent="0.25">
      <c r="A69" s="376"/>
      <c r="B69" s="382"/>
      <c r="C69" s="109" t="s">
        <v>108</v>
      </c>
      <c r="D69" s="110">
        <f t="shared" si="19"/>
        <v>55875</v>
      </c>
      <c r="E69" s="110">
        <f t="shared" ref="E69:L69" si="25">E21+E43</f>
        <v>7263</v>
      </c>
      <c r="F69" s="110">
        <f t="shared" si="25"/>
        <v>7173</v>
      </c>
      <c r="G69" s="110">
        <f t="shared" si="25"/>
        <v>636</v>
      </c>
      <c r="H69" s="110">
        <f t="shared" si="25"/>
        <v>0</v>
      </c>
      <c r="I69" s="110">
        <f t="shared" si="25"/>
        <v>154</v>
      </c>
      <c r="J69" s="110">
        <f t="shared" si="25"/>
        <v>1445</v>
      </c>
      <c r="K69" s="110">
        <f t="shared" si="25"/>
        <v>386</v>
      </c>
      <c r="L69" s="110">
        <f t="shared" si="25"/>
        <v>42788</v>
      </c>
      <c r="M69" s="108"/>
    </row>
    <row r="70" spans="1:13" ht="12" customHeight="1" x14ac:dyDescent="0.25">
      <c r="A70" s="383">
        <v>9</v>
      </c>
      <c r="B70" s="381" t="s">
        <v>90</v>
      </c>
      <c r="C70" s="109" t="s">
        <v>44</v>
      </c>
      <c r="D70" s="110">
        <f>D44</f>
        <v>859</v>
      </c>
      <c r="E70" s="110">
        <f t="shared" ref="E70:L70" si="26">E44</f>
        <v>150</v>
      </c>
      <c r="F70" s="110">
        <f t="shared" si="26"/>
        <v>93</v>
      </c>
      <c r="G70" s="110">
        <f t="shared" si="26"/>
        <v>2</v>
      </c>
      <c r="H70" s="110">
        <f t="shared" si="26"/>
        <v>10</v>
      </c>
      <c r="I70" s="110">
        <f t="shared" si="26"/>
        <v>12</v>
      </c>
      <c r="J70" s="110">
        <f t="shared" si="26"/>
        <v>50</v>
      </c>
      <c r="K70" s="110">
        <f t="shared" si="26"/>
        <v>0</v>
      </c>
      <c r="L70" s="110">
        <f t="shared" si="26"/>
        <v>686</v>
      </c>
    </row>
    <row r="71" spans="1:13" ht="12" customHeight="1" x14ac:dyDescent="0.25">
      <c r="A71" s="376"/>
      <c r="B71" s="382"/>
      <c r="C71" s="109" t="s">
        <v>108</v>
      </c>
      <c r="D71" s="110">
        <f>D45</f>
        <v>3385</v>
      </c>
      <c r="E71" s="110">
        <f t="shared" ref="E71:L71" si="27">E45</f>
        <v>690</v>
      </c>
      <c r="F71" s="110">
        <f t="shared" si="27"/>
        <v>406</v>
      </c>
      <c r="G71" s="110">
        <f t="shared" si="27"/>
        <v>26</v>
      </c>
      <c r="H71" s="110">
        <f t="shared" si="27"/>
        <v>33</v>
      </c>
      <c r="I71" s="110">
        <f t="shared" si="27"/>
        <v>53</v>
      </c>
      <c r="J71" s="110">
        <f t="shared" si="27"/>
        <v>205</v>
      </c>
      <c r="K71" s="110">
        <f t="shared" si="27"/>
        <v>30</v>
      </c>
      <c r="L71" s="110">
        <f t="shared" si="27"/>
        <v>2584</v>
      </c>
    </row>
    <row r="72" spans="1:13" ht="12" customHeight="1" x14ac:dyDescent="0.25">
      <c r="A72" s="383">
        <v>10</v>
      </c>
      <c r="B72" s="381" t="s">
        <v>87</v>
      </c>
      <c r="C72" s="109" t="s">
        <v>44</v>
      </c>
      <c r="D72" s="110">
        <f>D22+D46</f>
        <v>3959</v>
      </c>
      <c r="E72" s="110">
        <f t="shared" ref="E72:L72" si="28">E22+E46</f>
        <v>543</v>
      </c>
      <c r="F72" s="110">
        <f t="shared" si="28"/>
        <v>366</v>
      </c>
      <c r="G72" s="110">
        <f t="shared" si="28"/>
        <v>106</v>
      </c>
      <c r="H72" s="110">
        <f t="shared" si="28"/>
        <v>62</v>
      </c>
      <c r="I72" s="110">
        <f t="shared" si="28"/>
        <v>19</v>
      </c>
      <c r="J72" s="110">
        <f t="shared" si="28"/>
        <v>128</v>
      </c>
      <c r="K72" s="110">
        <f t="shared" si="28"/>
        <v>18</v>
      </c>
      <c r="L72" s="110">
        <f t="shared" si="28"/>
        <v>3171</v>
      </c>
    </row>
    <row r="73" spans="1:13" ht="12" customHeight="1" x14ac:dyDescent="0.25">
      <c r="A73" s="376"/>
      <c r="B73" s="382"/>
      <c r="C73" s="109" t="s">
        <v>108</v>
      </c>
      <c r="D73" s="110">
        <f>D23+D47</f>
        <v>19665</v>
      </c>
      <c r="E73" s="110">
        <f t="shared" ref="E73:L73" si="29">E23+E47</f>
        <v>2473</v>
      </c>
      <c r="F73" s="110">
        <f t="shared" si="29"/>
        <v>1562</v>
      </c>
      <c r="G73" s="110">
        <f t="shared" si="29"/>
        <v>865</v>
      </c>
      <c r="H73" s="110">
        <f t="shared" si="29"/>
        <v>250</v>
      </c>
      <c r="I73" s="110">
        <f t="shared" si="29"/>
        <v>93</v>
      </c>
      <c r="J73" s="110">
        <f t="shared" si="29"/>
        <v>501</v>
      </c>
      <c r="K73" s="110">
        <f t="shared" si="29"/>
        <v>272</v>
      </c>
      <c r="L73" s="110">
        <f t="shared" si="29"/>
        <v>15881</v>
      </c>
    </row>
    <row r="74" spans="1:13" ht="12" customHeight="1" x14ac:dyDescent="0.25">
      <c r="A74" s="383">
        <v>11</v>
      </c>
      <c r="B74" s="381" t="s">
        <v>88</v>
      </c>
      <c r="C74" s="109" t="s">
        <v>44</v>
      </c>
      <c r="D74" s="110">
        <f>D48+D24</f>
        <v>7448</v>
      </c>
      <c r="E74" s="110">
        <f t="shared" ref="E74:L74" si="30">E48+E24</f>
        <v>2242</v>
      </c>
      <c r="F74" s="110">
        <f t="shared" si="30"/>
        <v>772</v>
      </c>
      <c r="G74" s="110">
        <f t="shared" si="30"/>
        <v>7</v>
      </c>
      <c r="H74" s="110">
        <f t="shared" si="30"/>
        <v>114</v>
      </c>
      <c r="I74" s="110">
        <f t="shared" si="30"/>
        <v>2</v>
      </c>
      <c r="J74" s="110">
        <f t="shared" si="30"/>
        <v>192</v>
      </c>
      <c r="K74" s="110">
        <f t="shared" si="30"/>
        <v>1</v>
      </c>
      <c r="L74" s="110">
        <f t="shared" si="30"/>
        <v>4736</v>
      </c>
    </row>
    <row r="75" spans="1:13" ht="12" customHeight="1" x14ac:dyDescent="0.25">
      <c r="A75" s="376"/>
      <c r="B75" s="382"/>
      <c r="C75" s="109" t="s">
        <v>108</v>
      </c>
      <c r="D75" s="110">
        <f>D49+D25</f>
        <v>36772</v>
      </c>
      <c r="E75" s="110">
        <f t="shared" ref="E75:L75" si="31">E49+E25</f>
        <v>10931</v>
      </c>
      <c r="F75" s="110">
        <f t="shared" si="31"/>
        <v>3603</v>
      </c>
      <c r="G75" s="110">
        <f t="shared" si="31"/>
        <v>717</v>
      </c>
      <c r="H75" s="110">
        <f t="shared" si="31"/>
        <v>612</v>
      </c>
      <c r="I75" s="110">
        <f t="shared" si="31"/>
        <v>11</v>
      </c>
      <c r="J75" s="110">
        <f t="shared" si="31"/>
        <v>856</v>
      </c>
      <c r="K75" s="110">
        <f t="shared" si="31"/>
        <v>255</v>
      </c>
      <c r="L75" s="110">
        <f t="shared" si="31"/>
        <v>23255</v>
      </c>
    </row>
    <row r="76" spans="1:13" ht="12" customHeight="1" x14ac:dyDescent="0.25">
      <c r="A76" s="383">
        <v>12</v>
      </c>
      <c r="B76" s="381" t="s">
        <v>91</v>
      </c>
      <c r="C76" s="109" t="s">
        <v>44</v>
      </c>
      <c r="D76" s="129">
        <f>D50</f>
        <v>4039</v>
      </c>
      <c r="E76" s="129">
        <f t="shared" ref="E76:L76" si="32">E50</f>
        <v>401</v>
      </c>
      <c r="F76" s="129">
        <f t="shared" si="32"/>
        <v>242</v>
      </c>
      <c r="G76" s="129">
        <f t="shared" si="32"/>
        <v>0</v>
      </c>
      <c r="H76" s="129">
        <f t="shared" si="32"/>
        <v>77</v>
      </c>
      <c r="I76" s="129">
        <f t="shared" si="32"/>
        <v>4</v>
      </c>
      <c r="J76" s="129">
        <f t="shared" si="32"/>
        <v>144</v>
      </c>
      <c r="K76" s="129">
        <f t="shared" si="32"/>
        <v>0</v>
      </c>
      <c r="L76" s="129">
        <f t="shared" si="32"/>
        <v>3621</v>
      </c>
    </row>
    <row r="77" spans="1:13" ht="12" customHeight="1" x14ac:dyDescent="0.25">
      <c r="A77" s="389"/>
      <c r="B77" s="388"/>
      <c r="C77" s="28" t="s">
        <v>108</v>
      </c>
      <c r="D77" s="130">
        <f>D51</f>
        <v>20706</v>
      </c>
      <c r="E77" s="130">
        <f t="shared" ref="E77:L77" si="33">E51</f>
        <v>1862</v>
      </c>
      <c r="F77" s="130">
        <f t="shared" si="33"/>
        <v>1066</v>
      </c>
      <c r="G77" s="130">
        <f t="shared" si="33"/>
        <v>0</v>
      </c>
      <c r="H77" s="130">
        <f t="shared" si="33"/>
        <v>348</v>
      </c>
      <c r="I77" s="130">
        <f t="shared" si="33"/>
        <v>29</v>
      </c>
      <c r="J77" s="130">
        <f t="shared" si="33"/>
        <v>673</v>
      </c>
      <c r="K77" s="130">
        <f t="shared" si="33"/>
        <v>0</v>
      </c>
      <c r="L77" s="130">
        <f t="shared" si="33"/>
        <v>18828</v>
      </c>
    </row>
  </sheetData>
  <mergeCells count="87">
    <mergeCell ref="B76:B77"/>
    <mergeCell ref="A76:A77"/>
    <mergeCell ref="B6:B7"/>
    <mergeCell ref="A6:A7"/>
    <mergeCell ref="B26:B27"/>
    <mergeCell ref="A26:A27"/>
    <mergeCell ref="B52:B53"/>
    <mergeCell ref="A52:A53"/>
    <mergeCell ref="B70:B71"/>
    <mergeCell ref="A70:A71"/>
    <mergeCell ref="B72:B73"/>
    <mergeCell ref="A72:A73"/>
    <mergeCell ref="B74:B75"/>
    <mergeCell ref="A74:A75"/>
    <mergeCell ref="B64:B65"/>
    <mergeCell ref="A64:A65"/>
    <mergeCell ref="B66:B67"/>
    <mergeCell ref="A66:A67"/>
    <mergeCell ref="B68:B69"/>
    <mergeCell ref="A68:A69"/>
    <mergeCell ref="B58:B59"/>
    <mergeCell ref="A58:A59"/>
    <mergeCell ref="B60:B61"/>
    <mergeCell ref="A60:A61"/>
    <mergeCell ref="B62:B63"/>
    <mergeCell ref="A62:A63"/>
    <mergeCell ref="B50:B51"/>
    <mergeCell ref="A50:A51"/>
    <mergeCell ref="B54:B55"/>
    <mergeCell ref="A54:A55"/>
    <mergeCell ref="B56:B57"/>
    <mergeCell ref="A56:A57"/>
    <mergeCell ref="B44:B45"/>
    <mergeCell ref="A44:A45"/>
    <mergeCell ref="B46:B47"/>
    <mergeCell ref="A46:A47"/>
    <mergeCell ref="B48:B49"/>
    <mergeCell ref="A48:A49"/>
    <mergeCell ref="B38:B39"/>
    <mergeCell ref="A38:A39"/>
    <mergeCell ref="B40:B41"/>
    <mergeCell ref="A40:A41"/>
    <mergeCell ref="B42:B43"/>
    <mergeCell ref="A42:A43"/>
    <mergeCell ref="B32:B33"/>
    <mergeCell ref="A32:A33"/>
    <mergeCell ref="B34:B35"/>
    <mergeCell ref="A34:A35"/>
    <mergeCell ref="B36:B37"/>
    <mergeCell ref="A36:A37"/>
    <mergeCell ref="B22:B23"/>
    <mergeCell ref="A22:A23"/>
    <mergeCell ref="B28:B29"/>
    <mergeCell ref="A28:A29"/>
    <mergeCell ref="B30:B31"/>
    <mergeCell ref="A30:A31"/>
    <mergeCell ref="A8:A9"/>
    <mergeCell ref="B8:B9"/>
    <mergeCell ref="B24:B25"/>
    <mergeCell ref="A24:A25"/>
    <mergeCell ref="B10:B11"/>
    <mergeCell ref="A10:A11"/>
    <mergeCell ref="A12:A13"/>
    <mergeCell ref="B12:B13"/>
    <mergeCell ref="B14:B15"/>
    <mergeCell ref="A14:A15"/>
    <mergeCell ref="B16:B17"/>
    <mergeCell ref="A16:A17"/>
    <mergeCell ref="B18:B19"/>
    <mergeCell ref="A18:A19"/>
    <mergeCell ref="B20:B21"/>
    <mergeCell ref="A20:A21"/>
    <mergeCell ref="A1:B1"/>
    <mergeCell ref="A2:L2"/>
    <mergeCell ref="A3:A5"/>
    <mergeCell ref="B3:B5"/>
    <mergeCell ref="C3:C5"/>
    <mergeCell ref="D3:D5"/>
    <mergeCell ref="E3:G3"/>
    <mergeCell ref="H3:K3"/>
    <mergeCell ref="L3:L5"/>
    <mergeCell ref="E4:F4"/>
    <mergeCell ref="G4:G5"/>
    <mergeCell ref="H4:H5"/>
    <mergeCell ref="I4:J4"/>
    <mergeCell ref="K4:K5"/>
    <mergeCell ref="K1:L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zoomScale="85" zoomScaleNormal="85" workbookViewId="0">
      <selection activeCell="A2" sqref="A2:L2"/>
    </sheetView>
  </sheetViews>
  <sheetFormatPr defaultColWidth="9.140625" defaultRowHeight="15" x14ac:dyDescent="0.25"/>
  <cols>
    <col min="1" max="1" width="5.28515625" customWidth="1"/>
    <col min="2" max="2" width="15.28515625" customWidth="1"/>
    <col min="3" max="3" width="10.7109375" customWidth="1"/>
    <col min="4" max="4" width="10" customWidth="1"/>
    <col min="5" max="7" width="12.28515625" customWidth="1"/>
    <col min="8" max="8" width="12.140625" bestFit="1" customWidth="1"/>
    <col min="9" max="9" width="9.28515625" bestFit="1" customWidth="1"/>
    <col min="10" max="10" width="10.28515625" bestFit="1" customWidth="1"/>
    <col min="11" max="11" width="9.5703125" bestFit="1" customWidth="1"/>
    <col min="12" max="12" width="10.7109375" customWidth="1"/>
    <col min="13" max="13" width="13" customWidth="1"/>
  </cols>
  <sheetData>
    <row r="1" spans="1:15" s="132" customFormat="1" ht="15.75" customHeight="1" x14ac:dyDescent="0.25">
      <c r="A1" s="399"/>
      <c r="B1" s="399"/>
      <c r="C1" s="131"/>
      <c r="D1" s="131"/>
      <c r="E1" s="131"/>
      <c r="F1" s="131"/>
      <c r="G1" s="131"/>
      <c r="H1" s="131"/>
      <c r="I1" s="131"/>
      <c r="J1" s="329" t="s">
        <v>127</v>
      </c>
      <c r="K1" s="405"/>
      <c r="L1" s="405"/>
    </row>
    <row r="2" spans="1:15" ht="59.25" customHeight="1" x14ac:dyDescent="0.25">
      <c r="A2" s="330" t="s">
        <v>141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</row>
    <row r="3" spans="1:15" x14ac:dyDescent="0.25">
      <c r="A3" s="348" t="s">
        <v>0</v>
      </c>
      <c r="B3" s="351" t="s">
        <v>14</v>
      </c>
      <c r="C3" s="351" t="s">
        <v>135</v>
      </c>
      <c r="D3" s="351" t="s">
        <v>67</v>
      </c>
      <c r="E3" s="400" t="s">
        <v>68</v>
      </c>
      <c r="F3" s="401"/>
      <c r="G3" s="402"/>
      <c r="H3" s="400" t="s">
        <v>69</v>
      </c>
      <c r="I3" s="401"/>
      <c r="J3" s="401"/>
      <c r="K3" s="402"/>
      <c r="L3" s="351" t="s">
        <v>98</v>
      </c>
    </row>
    <row r="4" spans="1:15" ht="79.5" customHeight="1" x14ac:dyDescent="0.25">
      <c r="A4" s="349"/>
      <c r="B4" s="352"/>
      <c r="C4" s="352"/>
      <c r="D4" s="352"/>
      <c r="E4" s="400" t="s">
        <v>57</v>
      </c>
      <c r="F4" s="402"/>
      <c r="G4" s="351" t="s">
        <v>58</v>
      </c>
      <c r="H4" s="351" t="s">
        <v>70</v>
      </c>
      <c r="I4" s="403" t="s">
        <v>60</v>
      </c>
      <c r="J4" s="404"/>
      <c r="K4" s="351" t="s">
        <v>61</v>
      </c>
      <c r="L4" s="352"/>
    </row>
    <row r="5" spans="1:15" ht="79.5" customHeight="1" x14ac:dyDescent="0.25">
      <c r="A5" s="350"/>
      <c r="B5" s="353"/>
      <c r="C5" s="353"/>
      <c r="D5" s="353"/>
      <c r="E5" s="78" t="s">
        <v>71</v>
      </c>
      <c r="F5" s="78" t="s">
        <v>59</v>
      </c>
      <c r="G5" s="353"/>
      <c r="H5" s="353"/>
      <c r="I5" s="78" t="s">
        <v>72</v>
      </c>
      <c r="J5" s="78" t="s">
        <v>65</v>
      </c>
      <c r="K5" s="353"/>
      <c r="L5" s="353"/>
    </row>
    <row r="6" spans="1:15" x14ac:dyDescent="0.25">
      <c r="A6" s="291"/>
      <c r="B6" s="292"/>
      <c r="C6" s="293"/>
      <c r="D6" s="133">
        <v>1</v>
      </c>
      <c r="E6" s="134">
        <v>2</v>
      </c>
      <c r="F6" s="134">
        <v>3</v>
      </c>
      <c r="G6" s="133">
        <v>4</v>
      </c>
      <c r="H6" s="133">
        <v>5</v>
      </c>
      <c r="I6" s="134">
        <v>6</v>
      </c>
      <c r="J6" s="134">
        <v>7</v>
      </c>
      <c r="K6" s="133">
        <v>8</v>
      </c>
      <c r="L6" s="133">
        <v>9</v>
      </c>
    </row>
    <row r="7" spans="1:15" ht="15" customHeight="1" x14ac:dyDescent="0.25">
      <c r="A7" s="397" t="s">
        <v>8</v>
      </c>
      <c r="B7" s="395" t="s">
        <v>9</v>
      </c>
      <c r="C7" s="27" t="s">
        <v>44</v>
      </c>
      <c r="D7" s="36">
        <f>D9+D11+D13+D15+D17+D19+D21+D23+D25</f>
        <v>931</v>
      </c>
      <c r="E7" s="36">
        <f t="shared" ref="E7:L7" si="0">E9+E11+E13+E15+E17+E19+E21+E23+E25</f>
        <v>175</v>
      </c>
      <c r="F7" s="36">
        <f t="shared" si="0"/>
        <v>7</v>
      </c>
      <c r="G7" s="36">
        <f t="shared" si="0"/>
        <v>7</v>
      </c>
      <c r="H7" s="36">
        <f t="shared" si="0"/>
        <v>45</v>
      </c>
      <c r="I7" s="36">
        <f t="shared" si="0"/>
        <v>2</v>
      </c>
      <c r="J7" s="36">
        <f t="shared" si="0"/>
        <v>19</v>
      </c>
      <c r="K7" s="36">
        <f t="shared" si="0"/>
        <v>0</v>
      </c>
      <c r="L7" s="17">
        <f t="shared" si="0"/>
        <v>808</v>
      </c>
    </row>
    <row r="8" spans="1:15" ht="15" customHeight="1" x14ac:dyDescent="0.25">
      <c r="A8" s="398"/>
      <c r="B8" s="396"/>
      <c r="C8" s="28" t="s">
        <v>3</v>
      </c>
      <c r="D8" s="36">
        <f>D10+D12+D14+D16+D18+D20+D22+D24+D26</f>
        <v>4282</v>
      </c>
      <c r="E8" s="36">
        <f t="shared" ref="E8:L8" si="1">E10+E12+E14+E16+E18+E20+E22+E24+E26</f>
        <v>711</v>
      </c>
      <c r="F8" s="36">
        <f t="shared" si="1"/>
        <v>28</v>
      </c>
      <c r="G8" s="36">
        <f t="shared" si="1"/>
        <v>98</v>
      </c>
      <c r="H8" s="36">
        <f t="shared" si="1"/>
        <v>147</v>
      </c>
      <c r="I8" s="36">
        <f t="shared" si="1"/>
        <v>3</v>
      </c>
      <c r="J8" s="36">
        <f t="shared" si="1"/>
        <v>65</v>
      </c>
      <c r="K8" s="36">
        <f t="shared" si="1"/>
        <v>3</v>
      </c>
      <c r="L8" s="17">
        <f t="shared" si="1"/>
        <v>3663</v>
      </c>
    </row>
    <row r="9" spans="1:15" ht="15" customHeight="1" x14ac:dyDescent="0.25">
      <c r="A9" s="361">
        <v>1</v>
      </c>
      <c r="B9" s="408" t="s">
        <v>92</v>
      </c>
      <c r="C9" s="27" t="s">
        <v>44</v>
      </c>
      <c r="D9" s="106">
        <v>58</v>
      </c>
      <c r="E9" s="106">
        <v>19</v>
      </c>
      <c r="F9" s="106">
        <v>3</v>
      </c>
      <c r="G9" s="106">
        <v>0</v>
      </c>
      <c r="H9" s="106">
        <v>9</v>
      </c>
      <c r="I9" s="106">
        <v>2</v>
      </c>
      <c r="J9" s="105">
        <v>14</v>
      </c>
      <c r="K9" s="106">
        <v>0</v>
      </c>
      <c r="L9" s="83">
        <f>D9-E9-F9-G9+H9+I9+J9+K9</f>
        <v>61</v>
      </c>
    </row>
    <row r="10" spans="1:15" ht="15" customHeight="1" x14ac:dyDescent="0.25">
      <c r="A10" s="362"/>
      <c r="B10" s="409"/>
      <c r="C10" s="109" t="s">
        <v>3</v>
      </c>
      <c r="D10" s="110">
        <v>191</v>
      </c>
      <c r="E10" s="111">
        <v>61</v>
      </c>
      <c r="F10" s="110">
        <v>12</v>
      </c>
      <c r="G10" s="110">
        <v>2</v>
      </c>
      <c r="H10" s="110">
        <v>16</v>
      </c>
      <c r="I10" s="110">
        <v>3</v>
      </c>
      <c r="J10" s="110">
        <v>49</v>
      </c>
      <c r="K10" s="111">
        <v>1</v>
      </c>
      <c r="L10" s="18">
        <f t="shared" ref="L10:L26" si="2">D10-E10-F10-G10+H10+I10+J10+K10</f>
        <v>185</v>
      </c>
    </row>
    <row r="11" spans="1:15" s="272" customFormat="1" ht="15" customHeight="1" x14ac:dyDescent="0.25">
      <c r="A11" s="369">
        <v>2</v>
      </c>
      <c r="B11" s="368" t="s">
        <v>81</v>
      </c>
      <c r="C11" s="271" t="s">
        <v>44</v>
      </c>
      <c r="D11" s="92">
        <v>22</v>
      </c>
      <c r="E11" s="18">
        <v>5</v>
      </c>
      <c r="F11" s="288"/>
      <c r="G11" s="18">
        <v>0</v>
      </c>
      <c r="H11" s="92">
        <v>7</v>
      </c>
      <c r="I11" s="18"/>
      <c r="J11" s="92">
        <v>2</v>
      </c>
      <c r="K11" s="18"/>
      <c r="L11" s="18">
        <f t="shared" si="2"/>
        <v>26</v>
      </c>
      <c r="M11"/>
      <c r="N11"/>
      <c r="O11"/>
    </row>
    <row r="12" spans="1:15" s="272" customFormat="1" ht="15" customHeight="1" x14ac:dyDescent="0.25">
      <c r="A12" s="369"/>
      <c r="B12" s="368"/>
      <c r="C12" s="271" t="s">
        <v>108</v>
      </c>
      <c r="D12" s="92">
        <v>68</v>
      </c>
      <c r="E12" s="18">
        <v>15</v>
      </c>
      <c r="F12" s="297"/>
      <c r="G12" s="18">
        <v>4</v>
      </c>
      <c r="H12" s="18">
        <v>22</v>
      </c>
      <c r="I12" s="18"/>
      <c r="J12" s="92">
        <v>3</v>
      </c>
      <c r="K12" s="18"/>
      <c r="L12" s="18">
        <f t="shared" si="2"/>
        <v>74</v>
      </c>
      <c r="M12"/>
      <c r="N12"/>
      <c r="O12"/>
    </row>
    <row r="13" spans="1:15" ht="15" customHeight="1" x14ac:dyDescent="0.25">
      <c r="A13" s="362">
        <v>3</v>
      </c>
      <c r="B13" s="370" t="s">
        <v>82</v>
      </c>
      <c r="C13" s="109" t="s">
        <v>44</v>
      </c>
      <c r="D13" s="110">
        <v>0</v>
      </c>
      <c r="E13" s="111">
        <v>0</v>
      </c>
      <c r="F13" s="118">
        <v>0</v>
      </c>
      <c r="G13" s="111">
        <v>0</v>
      </c>
      <c r="H13" s="118">
        <v>0</v>
      </c>
      <c r="I13" s="127">
        <v>0</v>
      </c>
      <c r="J13" s="118">
        <v>0</v>
      </c>
      <c r="K13" s="111">
        <v>0</v>
      </c>
      <c r="L13" s="18">
        <f t="shared" si="2"/>
        <v>0</v>
      </c>
    </row>
    <row r="14" spans="1:15" ht="15" customHeight="1" x14ac:dyDescent="0.25">
      <c r="A14" s="362"/>
      <c r="B14" s="370"/>
      <c r="C14" s="109" t="s">
        <v>108</v>
      </c>
      <c r="D14" s="110">
        <v>0</v>
      </c>
      <c r="E14" s="111">
        <v>0</v>
      </c>
      <c r="F14" s="118">
        <v>0</v>
      </c>
      <c r="G14" s="111">
        <v>0</v>
      </c>
      <c r="H14" s="118">
        <v>0</v>
      </c>
      <c r="I14" s="111">
        <v>0</v>
      </c>
      <c r="J14" s="118">
        <v>0</v>
      </c>
      <c r="K14" s="111">
        <v>0</v>
      </c>
      <c r="L14" s="18">
        <f t="shared" si="2"/>
        <v>0</v>
      </c>
    </row>
    <row r="15" spans="1:15" ht="15" customHeight="1" x14ac:dyDescent="0.25">
      <c r="A15" s="362">
        <v>4</v>
      </c>
      <c r="B15" s="370" t="s">
        <v>83</v>
      </c>
      <c r="C15" s="109" t="s">
        <v>44</v>
      </c>
      <c r="D15" s="110">
        <v>14</v>
      </c>
      <c r="E15" s="111">
        <v>4</v>
      </c>
      <c r="F15" s="135">
        <v>0</v>
      </c>
      <c r="G15" s="111">
        <v>0</v>
      </c>
      <c r="H15" s="110">
        <v>1</v>
      </c>
      <c r="I15" s="111">
        <v>0</v>
      </c>
      <c r="J15" s="110">
        <v>1</v>
      </c>
      <c r="K15" s="111">
        <v>0</v>
      </c>
      <c r="L15" s="18">
        <f t="shared" si="2"/>
        <v>12</v>
      </c>
    </row>
    <row r="16" spans="1:15" ht="15" customHeight="1" x14ac:dyDescent="0.25">
      <c r="A16" s="362"/>
      <c r="B16" s="370"/>
      <c r="C16" s="109" t="s">
        <v>108</v>
      </c>
      <c r="D16" s="110">
        <v>50</v>
      </c>
      <c r="E16" s="111">
        <v>18</v>
      </c>
      <c r="F16" s="110">
        <v>0</v>
      </c>
      <c r="G16" s="110">
        <v>0</v>
      </c>
      <c r="H16" s="110">
        <v>2</v>
      </c>
      <c r="I16" s="110">
        <v>0</v>
      </c>
      <c r="J16" s="110">
        <v>3</v>
      </c>
      <c r="K16" s="111">
        <v>0</v>
      </c>
      <c r="L16" s="83">
        <f t="shared" si="2"/>
        <v>37</v>
      </c>
    </row>
    <row r="17" spans="1:15" ht="15" customHeight="1" x14ac:dyDescent="0.25">
      <c r="A17" s="369">
        <v>5</v>
      </c>
      <c r="B17" s="368" t="s">
        <v>84</v>
      </c>
      <c r="C17" s="271" t="s">
        <v>44</v>
      </c>
      <c r="D17" s="92">
        <v>4</v>
      </c>
      <c r="E17" s="18">
        <v>1</v>
      </c>
      <c r="F17" s="288">
        <v>0</v>
      </c>
      <c r="G17" s="18">
        <v>0</v>
      </c>
      <c r="H17" s="92">
        <v>0</v>
      </c>
      <c r="I17" s="18">
        <v>0</v>
      </c>
      <c r="J17" s="92">
        <v>0</v>
      </c>
      <c r="K17" s="18">
        <v>0</v>
      </c>
      <c r="L17" s="18">
        <v>3</v>
      </c>
    </row>
    <row r="18" spans="1:15" ht="15" customHeight="1" x14ac:dyDescent="0.25">
      <c r="A18" s="369"/>
      <c r="B18" s="368"/>
      <c r="C18" s="271" t="s">
        <v>108</v>
      </c>
      <c r="D18" s="92">
        <v>13</v>
      </c>
      <c r="E18" s="18">
        <v>2</v>
      </c>
      <c r="F18" s="92">
        <v>0</v>
      </c>
      <c r="G18" s="92">
        <v>0</v>
      </c>
      <c r="H18" s="92">
        <v>0</v>
      </c>
      <c r="I18" s="92">
        <v>0</v>
      </c>
      <c r="J18" s="92">
        <v>0</v>
      </c>
      <c r="K18" s="18">
        <v>0</v>
      </c>
      <c r="L18" s="18">
        <v>11</v>
      </c>
    </row>
    <row r="19" spans="1:15" s="116" customFormat="1" ht="15" customHeight="1" x14ac:dyDescent="0.25">
      <c r="A19" s="372">
        <v>6</v>
      </c>
      <c r="B19" s="371" t="s">
        <v>85</v>
      </c>
      <c r="C19" s="112" t="s">
        <v>44</v>
      </c>
      <c r="D19" s="113">
        <v>18</v>
      </c>
      <c r="E19" s="114">
        <v>4</v>
      </c>
      <c r="F19" s="136">
        <v>0</v>
      </c>
      <c r="G19" s="114">
        <v>0</v>
      </c>
      <c r="H19" s="113">
        <v>5</v>
      </c>
      <c r="I19" s="113">
        <v>0</v>
      </c>
      <c r="J19" s="113">
        <v>1</v>
      </c>
      <c r="K19" s="114">
        <v>0</v>
      </c>
      <c r="L19" s="83">
        <f t="shared" si="2"/>
        <v>20</v>
      </c>
      <c r="M19" s="32"/>
    </row>
    <row r="20" spans="1:15" s="116" customFormat="1" ht="15" customHeight="1" x14ac:dyDescent="0.25">
      <c r="A20" s="372"/>
      <c r="B20" s="371"/>
      <c r="C20" s="112" t="s">
        <v>108</v>
      </c>
      <c r="D20" s="113">
        <v>72</v>
      </c>
      <c r="E20" s="114">
        <v>9</v>
      </c>
      <c r="F20" s="136">
        <v>0</v>
      </c>
      <c r="G20" s="114">
        <v>0</v>
      </c>
      <c r="H20" s="113">
        <v>26</v>
      </c>
      <c r="I20" s="113"/>
      <c r="J20" s="113">
        <v>6</v>
      </c>
      <c r="K20" s="114"/>
      <c r="L20" s="18">
        <f>D20-E20-F20-G20+H20+I20+J20+K20</f>
        <v>95</v>
      </c>
      <c r="M20" s="137"/>
    </row>
    <row r="21" spans="1:15" ht="15" customHeight="1" x14ac:dyDescent="0.25">
      <c r="A21" s="362">
        <v>7</v>
      </c>
      <c r="B21" s="370" t="s">
        <v>86</v>
      </c>
      <c r="C21" s="109" t="s">
        <v>44</v>
      </c>
      <c r="D21" s="138">
        <v>1</v>
      </c>
      <c r="E21" s="111"/>
      <c r="F21" s="111"/>
      <c r="G21" s="111"/>
      <c r="H21" s="111"/>
      <c r="I21" s="111"/>
      <c r="J21" s="111"/>
      <c r="K21" s="111"/>
      <c r="L21" s="18">
        <f t="shared" si="2"/>
        <v>1</v>
      </c>
    </row>
    <row r="22" spans="1:15" ht="15" customHeight="1" x14ac:dyDescent="0.25">
      <c r="A22" s="362"/>
      <c r="B22" s="370"/>
      <c r="C22" s="109" t="s">
        <v>108</v>
      </c>
      <c r="D22" s="138">
        <v>1</v>
      </c>
      <c r="E22" s="111"/>
      <c r="F22" s="111"/>
      <c r="G22" s="111"/>
      <c r="H22" s="111"/>
      <c r="I22" s="111"/>
      <c r="J22" s="111"/>
      <c r="K22" s="111"/>
      <c r="L22" s="83">
        <f t="shared" si="2"/>
        <v>1</v>
      </c>
    </row>
    <row r="23" spans="1:15" ht="15" customHeight="1" x14ac:dyDescent="0.25">
      <c r="A23" s="362">
        <v>8</v>
      </c>
      <c r="B23" s="370" t="s">
        <v>87</v>
      </c>
      <c r="C23" s="109" t="s">
        <v>44</v>
      </c>
      <c r="D23" s="110">
        <v>799</v>
      </c>
      <c r="E23" s="111">
        <v>135</v>
      </c>
      <c r="F23" s="110">
        <v>4</v>
      </c>
      <c r="G23" s="110">
        <v>7</v>
      </c>
      <c r="H23" s="110">
        <v>22</v>
      </c>
      <c r="I23" s="123">
        <v>0</v>
      </c>
      <c r="J23" s="110">
        <v>1</v>
      </c>
      <c r="K23" s="111">
        <v>0</v>
      </c>
      <c r="L23" s="18">
        <f t="shared" si="2"/>
        <v>676</v>
      </c>
    </row>
    <row r="24" spans="1:15" ht="15" customHeight="1" x14ac:dyDescent="0.25">
      <c r="A24" s="362"/>
      <c r="B24" s="370"/>
      <c r="C24" s="109" t="s">
        <v>108</v>
      </c>
      <c r="D24" s="110">
        <v>3843</v>
      </c>
      <c r="E24" s="111">
        <v>588</v>
      </c>
      <c r="F24" s="110">
        <v>16</v>
      </c>
      <c r="G24" s="110">
        <v>92</v>
      </c>
      <c r="H24" s="110">
        <v>80</v>
      </c>
      <c r="I24" s="110">
        <v>0</v>
      </c>
      <c r="J24" s="110">
        <v>4</v>
      </c>
      <c r="K24" s="111">
        <v>2</v>
      </c>
      <c r="L24" s="18">
        <f t="shared" si="2"/>
        <v>3233</v>
      </c>
    </row>
    <row r="25" spans="1:15" ht="15" customHeight="1" x14ac:dyDescent="0.25">
      <c r="A25" s="362">
        <v>9</v>
      </c>
      <c r="B25" s="365" t="s">
        <v>88</v>
      </c>
      <c r="C25" s="109" t="s">
        <v>44</v>
      </c>
      <c r="D25" s="110">
        <v>15</v>
      </c>
      <c r="E25" s="111">
        <v>7</v>
      </c>
      <c r="F25" s="118">
        <v>0</v>
      </c>
      <c r="G25" s="111">
        <v>0</v>
      </c>
      <c r="H25" s="110">
        <v>1</v>
      </c>
      <c r="I25" s="110">
        <v>0</v>
      </c>
      <c r="J25" s="110">
        <v>0</v>
      </c>
      <c r="K25" s="111">
        <v>0</v>
      </c>
      <c r="L25" s="83">
        <f t="shared" si="2"/>
        <v>9</v>
      </c>
    </row>
    <row r="26" spans="1:15" ht="15" customHeight="1" x14ac:dyDescent="0.25">
      <c r="A26" s="367"/>
      <c r="B26" s="366"/>
      <c r="C26" s="28" t="s">
        <v>108</v>
      </c>
      <c r="D26" s="119">
        <v>44</v>
      </c>
      <c r="E26" s="120">
        <v>18</v>
      </c>
      <c r="F26" s="139">
        <v>0</v>
      </c>
      <c r="G26" s="120">
        <v>0</v>
      </c>
      <c r="H26" s="119">
        <v>1</v>
      </c>
      <c r="I26" s="119">
        <v>0</v>
      </c>
      <c r="J26" s="119">
        <v>0</v>
      </c>
      <c r="K26" s="120">
        <v>0</v>
      </c>
      <c r="L26" s="95">
        <f t="shared" si="2"/>
        <v>27</v>
      </c>
    </row>
    <row r="27" spans="1:15" ht="15" customHeight="1" x14ac:dyDescent="0.25">
      <c r="A27" s="397" t="s">
        <v>10</v>
      </c>
      <c r="B27" s="395" t="s">
        <v>66</v>
      </c>
      <c r="C27" s="27" t="s">
        <v>44</v>
      </c>
      <c r="D27" s="36">
        <f>D29+D31+D33+D35+D37+D39+D41+D43+D45+D47+D49+D51</f>
        <v>27777</v>
      </c>
      <c r="E27" s="36">
        <f t="shared" ref="E27:L27" si="3">E29+E31+E33+E35+E37+E39+E41+E43+E45+E47+E49+E51</f>
        <v>6996</v>
      </c>
      <c r="F27" s="36">
        <f t="shared" si="3"/>
        <v>3456</v>
      </c>
      <c r="G27" s="36">
        <f t="shared" si="3"/>
        <v>93</v>
      </c>
      <c r="H27" s="36">
        <f t="shared" si="3"/>
        <v>6168</v>
      </c>
      <c r="I27" s="36">
        <f t="shared" si="3"/>
        <v>1615</v>
      </c>
      <c r="J27" s="36">
        <f t="shared" si="3"/>
        <v>1196</v>
      </c>
      <c r="K27" s="36">
        <f t="shared" si="3"/>
        <v>31</v>
      </c>
      <c r="L27" s="17">
        <f t="shared" si="3"/>
        <v>26242</v>
      </c>
    </row>
    <row r="28" spans="1:15" ht="15" customHeight="1" x14ac:dyDescent="0.25">
      <c r="A28" s="398"/>
      <c r="B28" s="396"/>
      <c r="C28" s="28" t="s">
        <v>108</v>
      </c>
      <c r="D28" s="36">
        <f>D30+D32+D34+D36+D38+D40+D42+D44+D46+D48+D50+D52</f>
        <v>131070</v>
      </c>
      <c r="E28" s="36">
        <f t="shared" ref="E28:L28" si="4">E30+E32+E34+E36+E38+E40+E42+E44+E46+E48+E50+E52</f>
        <v>31701</v>
      </c>
      <c r="F28" s="36">
        <f t="shared" si="4"/>
        <v>16758</v>
      </c>
      <c r="G28" s="36">
        <f t="shared" si="4"/>
        <v>1580</v>
      </c>
      <c r="H28" s="36">
        <f t="shared" si="4"/>
        <v>28732</v>
      </c>
      <c r="I28" s="36">
        <f t="shared" si="4"/>
        <v>7630</v>
      </c>
      <c r="J28" s="36">
        <f t="shared" si="4"/>
        <v>5247</v>
      </c>
      <c r="K28" s="36">
        <f t="shared" si="4"/>
        <v>2016</v>
      </c>
      <c r="L28" s="17">
        <f t="shared" si="4"/>
        <v>126040</v>
      </c>
    </row>
    <row r="29" spans="1:15" ht="15" customHeight="1" x14ac:dyDescent="0.25">
      <c r="A29" s="361">
        <v>1</v>
      </c>
      <c r="B29" s="406" t="s">
        <v>92</v>
      </c>
      <c r="C29" s="27" t="s">
        <v>44</v>
      </c>
      <c r="D29" s="105">
        <v>141</v>
      </c>
      <c r="E29" s="106">
        <v>43</v>
      </c>
      <c r="F29" s="105">
        <v>8</v>
      </c>
      <c r="G29" s="105">
        <v>0</v>
      </c>
      <c r="H29" s="105">
        <v>13</v>
      </c>
      <c r="I29" s="140">
        <v>10</v>
      </c>
      <c r="J29" s="105">
        <v>21</v>
      </c>
      <c r="K29" s="106">
        <v>0</v>
      </c>
      <c r="L29" s="83">
        <f>D29-E29-F29-G29+H29+I29+J29+K29</f>
        <v>134</v>
      </c>
      <c r="M29" s="108"/>
    </row>
    <row r="30" spans="1:15" ht="15" customHeight="1" x14ac:dyDescent="0.25">
      <c r="A30" s="362"/>
      <c r="B30" s="407"/>
      <c r="C30" s="109" t="s">
        <v>108</v>
      </c>
      <c r="D30" s="110">
        <v>530</v>
      </c>
      <c r="E30" s="110">
        <v>162</v>
      </c>
      <c r="F30" s="110">
        <v>28</v>
      </c>
      <c r="G30" s="110">
        <v>10</v>
      </c>
      <c r="H30" s="110">
        <v>62</v>
      </c>
      <c r="I30" s="110">
        <v>35</v>
      </c>
      <c r="J30" s="110">
        <v>74</v>
      </c>
      <c r="K30" s="111">
        <v>3</v>
      </c>
      <c r="L30" s="18">
        <f t="shared" ref="L30:L52" si="5">D30-E30-F30-G30+H30+I30+J30+K30</f>
        <v>504</v>
      </c>
      <c r="M30" s="108"/>
    </row>
    <row r="31" spans="1:15" s="272" customFormat="1" ht="15" customHeight="1" x14ac:dyDescent="0.25">
      <c r="A31" s="369">
        <v>2</v>
      </c>
      <c r="B31" s="368" t="s">
        <v>81</v>
      </c>
      <c r="C31" s="271" t="s">
        <v>44</v>
      </c>
      <c r="D31" s="92">
        <v>2604</v>
      </c>
      <c r="E31" s="18">
        <v>802</v>
      </c>
      <c r="F31" s="92">
        <v>70</v>
      </c>
      <c r="G31" s="92">
        <v>1</v>
      </c>
      <c r="H31" s="92">
        <v>576</v>
      </c>
      <c r="I31" s="298">
        <v>5</v>
      </c>
      <c r="J31" s="92">
        <v>195</v>
      </c>
      <c r="K31" s="18"/>
      <c r="L31" s="83">
        <f t="shared" si="5"/>
        <v>2507</v>
      </c>
      <c r="M31"/>
      <c r="N31"/>
      <c r="O31"/>
    </row>
    <row r="32" spans="1:15" s="272" customFormat="1" ht="15" customHeight="1" x14ac:dyDescent="0.25">
      <c r="A32" s="369"/>
      <c r="B32" s="368"/>
      <c r="C32" s="271" t="s">
        <v>108</v>
      </c>
      <c r="D32" s="92">
        <v>11502</v>
      </c>
      <c r="E32" s="92">
        <v>3198</v>
      </c>
      <c r="F32" s="92">
        <v>318</v>
      </c>
      <c r="G32" s="92">
        <v>39</v>
      </c>
      <c r="H32" s="92">
        <v>2154</v>
      </c>
      <c r="I32" s="92">
        <v>24</v>
      </c>
      <c r="J32" s="92">
        <v>801</v>
      </c>
      <c r="K32" s="92">
        <v>382</v>
      </c>
      <c r="L32" s="18">
        <f t="shared" si="5"/>
        <v>11308</v>
      </c>
      <c r="M32"/>
      <c r="N32"/>
      <c r="O32"/>
    </row>
    <row r="33" spans="1:13" ht="15" customHeight="1" x14ac:dyDescent="0.25">
      <c r="A33" s="362">
        <v>3</v>
      </c>
      <c r="B33" s="370" t="s">
        <v>82</v>
      </c>
      <c r="C33" s="109" t="s">
        <v>44</v>
      </c>
      <c r="D33" s="110">
        <v>1379</v>
      </c>
      <c r="E33" s="111">
        <v>481</v>
      </c>
      <c r="F33" s="110">
        <v>132</v>
      </c>
      <c r="G33" s="110">
        <v>0</v>
      </c>
      <c r="H33" s="110">
        <v>612</v>
      </c>
      <c r="I33" s="111">
        <v>6</v>
      </c>
      <c r="J33" s="110">
        <v>58</v>
      </c>
      <c r="K33" s="111">
        <v>0</v>
      </c>
      <c r="L33" s="18">
        <f t="shared" si="5"/>
        <v>1442</v>
      </c>
    </row>
    <row r="34" spans="1:13" ht="15" customHeight="1" x14ac:dyDescent="0.25">
      <c r="A34" s="362"/>
      <c r="B34" s="370"/>
      <c r="C34" s="109" t="s">
        <v>108</v>
      </c>
      <c r="D34" s="110">
        <v>6177</v>
      </c>
      <c r="E34" s="111">
        <v>2132</v>
      </c>
      <c r="F34" s="110">
        <v>578</v>
      </c>
      <c r="G34" s="110">
        <v>1</v>
      </c>
      <c r="H34" s="110">
        <v>2725</v>
      </c>
      <c r="I34" s="111">
        <v>21</v>
      </c>
      <c r="J34" s="110">
        <v>266</v>
      </c>
      <c r="K34" s="111">
        <v>0</v>
      </c>
      <c r="L34" s="83">
        <f t="shared" si="5"/>
        <v>6478</v>
      </c>
    </row>
    <row r="35" spans="1:13" ht="15" customHeight="1" x14ac:dyDescent="0.25">
      <c r="A35" s="362">
        <v>4</v>
      </c>
      <c r="B35" s="370" t="s">
        <v>83</v>
      </c>
      <c r="C35" s="109" t="s">
        <v>44</v>
      </c>
      <c r="D35" s="110">
        <v>904</v>
      </c>
      <c r="E35" s="111">
        <v>163</v>
      </c>
      <c r="F35" s="111">
        <v>42</v>
      </c>
      <c r="G35" s="111">
        <v>2</v>
      </c>
      <c r="H35" s="110">
        <v>241</v>
      </c>
      <c r="I35" s="111">
        <v>2</v>
      </c>
      <c r="J35" s="110">
        <v>39</v>
      </c>
      <c r="K35" s="111">
        <v>0</v>
      </c>
      <c r="L35" s="18">
        <f t="shared" si="5"/>
        <v>979</v>
      </c>
    </row>
    <row r="36" spans="1:13" ht="15" customHeight="1" x14ac:dyDescent="0.25">
      <c r="A36" s="362"/>
      <c r="B36" s="370"/>
      <c r="C36" s="109" t="s">
        <v>108</v>
      </c>
      <c r="D36" s="110">
        <v>3992</v>
      </c>
      <c r="E36" s="111">
        <v>697</v>
      </c>
      <c r="F36" s="110">
        <v>187</v>
      </c>
      <c r="G36" s="110">
        <v>93</v>
      </c>
      <c r="H36" s="110">
        <v>1063</v>
      </c>
      <c r="I36" s="110">
        <v>3</v>
      </c>
      <c r="J36" s="110">
        <v>164</v>
      </c>
      <c r="K36" s="111">
        <v>120</v>
      </c>
      <c r="L36" s="18">
        <f t="shared" si="5"/>
        <v>4365</v>
      </c>
    </row>
    <row r="37" spans="1:13" ht="15" customHeight="1" x14ac:dyDescent="0.25">
      <c r="A37" s="362">
        <v>5</v>
      </c>
      <c r="B37" s="370" t="s">
        <v>89</v>
      </c>
      <c r="C37" s="109" t="s">
        <v>44</v>
      </c>
      <c r="D37" s="110">
        <v>1922</v>
      </c>
      <c r="E37" s="111">
        <v>1016</v>
      </c>
      <c r="F37" s="110">
        <v>47</v>
      </c>
      <c r="G37" s="110">
        <v>11</v>
      </c>
      <c r="H37" s="110">
        <v>308</v>
      </c>
      <c r="I37" s="123">
        <v>6</v>
      </c>
      <c r="J37" s="110">
        <v>16</v>
      </c>
      <c r="K37" s="111">
        <v>2</v>
      </c>
      <c r="L37" s="83">
        <f t="shared" si="5"/>
        <v>1180</v>
      </c>
      <c r="M37" s="108"/>
    </row>
    <row r="38" spans="1:13" ht="15" customHeight="1" x14ac:dyDescent="0.25">
      <c r="A38" s="362"/>
      <c r="B38" s="370"/>
      <c r="C38" s="109" t="s">
        <v>108</v>
      </c>
      <c r="D38" s="110">
        <v>8399</v>
      </c>
      <c r="E38" s="111">
        <v>4376</v>
      </c>
      <c r="F38" s="110">
        <v>186</v>
      </c>
      <c r="G38" s="110">
        <v>98</v>
      </c>
      <c r="H38" s="110">
        <v>1350</v>
      </c>
      <c r="I38" s="110">
        <v>25</v>
      </c>
      <c r="J38" s="110">
        <v>63</v>
      </c>
      <c r="K38" s="111">
        <v>123</v>
      </c>
      <c r="L38" s="18">
        <f t="shared" si="5"/>
        <v>5300</v>
      </c>
      <c r="M38" s="108"/>
    </row>
    <row r="39" spans="1:13" ht="15" customHeight="1" x14ac:dyDescent="0.25">
      <c r="A39" s="369">
        <v>6</v>
      </c>
      <c r="B39" s="368" t="s">
        <v>84</v>
      </c>
      <c r="C39" s="271" t="s">
        <v>44</v>
      </c>
      <c r="D39" s="92">
        <v>2649</v>
      </c>
      <c r="E39" s="18">
        <v>692</v>
      </c>
      <c r="F39" s="18">
        <v>123</v>
      </c>
      <c r="G39" s="18">
        <v>24</v>
      </c>
      <c r="H39" s="92">
        <v>515</v>
      </c>
      <c r="I39" s="18">
        <v>56</v>
      </c>
      <c r="J39" s="92">
        <v>209</v>
      </c>
      <c r="K39" s="18">
        <v>29</v>
      </c>
      <c r="L39" s="18">
        <v>2619</v>
      </c>
      <c r="M39" s="289"/>
    </row>
    <row r="40" spans="1:13" ht="15" customHeight="1" x14ac:dyDescent="0.25">
      <c r="A40" s="369"/>
      <c r="B40" s="368"/>
      <c r="C40" s="271" t="s">
        <v>108</v>
      </c>
      <c r="D40" s="92">
        <v>12266</v>
      </c>
      <c r="E40" s="18">
        <v>3084</v>
      </c>
      <c r="F40" s="92">
        <v>554</v>
      </c>
      <c r="G40" s="92">
        <v>138</v>
      </c>
      <c r="H40" s="92">
        <v>2406</v>
      </c>
      <c r="I40" s="92">
        <v>217</v>
      </c>
      <c r="J40" s="92">
        <v>754</v>
      </c>
      <c r="K40" s="18">
        <v>169</v>
      </c>
      <c r="L40" s="83">
        <v>13420</v>
      </c>
      <c r="M40" s="289"/>
    </row>
    <row r="41" spans="1:13" s="116" customFormat="1" ht="15" customHeight="1" x14ac:dyDescent="0.25">
      <c r="A41" s="372">
        <v>7</v>
      </c>
      <c r="B41" s="411" t="s">
        <v>85</v>
      </c>
      <c r="C41" s="112" t="s">
        <v>44</v>
      </c>
      <c r="D41" s="113">
        <v>2066</v>
      </c>
      <c r="E41" s="114">
        <v>344</v>
      </c>
      <c r="F41" s="114">
        <v>81</v>
      </c>
      <c r="G41" s="114">
        <v>1</v>
      </c>
      <c r="H41" s="114">
        <v>524</v>
      </c>
      <c r="I41" s="114">
        <v>6</v>
      </c>
      <c r="J41" s="114">
        <v>113</v>
      </c>
      <c r="K41" s="114"/>
      <c r="L41" s="18">
        <f t="shared" si="5"/>
        <v>2283</v>
      </c>
      <c r="M41" s="32"/>
    </row>
    <row r="42" spans="1:13" s="116" customFormat="1" ht="15" customHeight="1" x14ac:dyDescent="0.25">
      <c r="A42" s="372"/>
      <c r="B42" s="411"/>
      <c r="C42" s="112" t="s">
        <v>108</v>
      </c>
      <c r="D42" s="113">
        <v>10281</v>
      </c>
      <c r="E42" s="114">
        <v>1811</v>
      </c>
      <c r="F42" s="114">
        <v>396</v>
      </c>
      <c r="G42" s="114">
        <v>143</v>
      </c>
      <c r="H42" s="114">
        <v>2849</v>
      </c>
      <c r="I42" s="141">
        <v>37</v>
      </c>
      <c r="J42" s="114">
        <v>504</v>
      </c>
      <c r="K42" s="114">
        <v>166</v>
      </c>
      <c r="L42" s="18">
        <f t="shared" si="5"/>
        <v>11487</v>
      </c>
      <c r="M42" s="117"/>
    </row>
    <row r="43" spans="1:13" ht="15" customHeight="1" x14ac:dyDescent="0.25">
      <c r="A43" s="362">
        <v>8</v>
      </c>
      <c r="B43" s="370" t="s">
        <v>86</v>
      </c>
      <c r="C43" s="109" t="s">
        <v>44</v>
      </c>
      <c r="D43" s="110">
        <v>6288</v>
      </c>
      <c r="E43" s="111">
        <v>186</v>
      </c>
      <c r="F43" s="110">
        <v>2681</v>
      </c>
      <c r="G43" s="111">
        <v>35</v>
      </c>
      <c r="H43" s="110">
        <v>119</v>
      </c>
      <c r="I43" s="111">
        <v>1478</v>
      </c>
      <c r="J43" s="110">
        <v>44</v>
      </c>
      <c r="K43" s="111"/>
      <c r="L43" s="83">
        <f t="shared" si="5"/>
        <v>5027</v>
      </c>
    </row>
    <row r="44" spans="1:13" ht="15" customHeight="1" x14ac:dyDescent="0.25">
      <c r="A44" s="362"/>
      <c r="B44" s="370"/>
      <c r="C44" s="109" t="s">
        <v>108</v>
      </c>
      <c r="D44" s="110">
        <v>31138</v>
      </c>
      <c r="E44" s="111">
        <v>900</v>
      </c>
      <c r="F44" s="110">
        <v>13255</v>
      </c>
      <c r="G44" s="111">
        <v>501</v>
      </c>
      <c r="H44" s="110">
        <v>545</v>
      </c>
      <c r="I44" s="127">
        <v>7066</v>
      </c>
      <c r="J44" s="110">
        <v>535</v>
      </c>
      <c r="K44" s="111"/>
      <c r="L44" s="18">
        <f t="shared" si="5"/>
        <v>24628</v>
      </c>
    </row>
    <row r="45" spans="1:13" ht="15" customHeight="1" x14ac:dyDescent="0.25">
      <c r="A45" s="362">
        <v>9</v>
      </c>
      <c r="B45" s="370" t="s">
        <v>90</v>
      </c>
      <c r="C45" s="109" t="s">
        <v>44</v>
      </c>
      <c r="D45" s="142">
        <v>729</v>
      </c>
      <c r="E45" s="142">
        <v>283</v>
      </c>
      <c r="F45" s="142">
        <v>9</v>
      </c>
      <c r="G45" s="142">
        <v>1</v>
      </c>
      <c r="H45" s="142">
        <v>110</v>
      </c>
      <c r="I45" s="142">
        <v>16</v>
      </c>
      <c r="J45" s="142">
        <v>63</v>
      </c>
      <c r="K45" s="142">
        <v>0</v>
      </c>
      <c r="L45" s="18">
        <f t="shared" si="5"/>
        <v>625</v>
      </c>
    </row>
    <row r="46" spans="1:13" ht="15" customHeight="1" x14ac:dyDescent="0.25">
      <c r="A46" s="362"/>
      <c r="B46" s="370"/>
      <c r="C46" s="109" t="s">
        <v>108</v>
      </c>
      <c r="D46" s="142">
        <v>3111</v>
      </c>
      <c r="E46" s="142">
        <v>1278</v>
      </c>
      <c r="F46" s="142">
        <v>30</v>
      </c>
      <c r="G46" s="142">
        <v>54</v>
      </c>
      <c r="H46" s="142">
        <v>489</v>
      </c>
      <c r="I46" s="142">
        <v>72</v>
      </c>
      <c r="J46" s="142">
        <v>265</v>
      </c>
      <c r="K46" s="142">
        <v>55</v>
      </c>
      <c r="L46" s="83">
        <f t="shared" si="5"/>
        <v>2630</v>
      </c>
    </row>
    <row r="47" spans="1:13" ht="15" customHeight="1" x14ac:dyDescent="0.25">
      <c r="A47" s="362">
        <v>10</v>
      </c>
      <c r="B47" s="370" t="s">
        <v>87</v>
      </c>
      <c r="C47" s="109" t="s">
        <v>44</v>
      </c>
      <c r="D47" s="142">
        <v>2512</v>
      </c>
      <c r="E47" s="142">
        <v>1126</v>
      </c>
      <c r="F47" s="142">
        <v>58</v>
      </c>
      <c r="G47" s="142">
        <v>15</v>
      </c>
      <c r="H47" s="142">
        <v>521</v>
      </c>
      <c r="I47" s="142">
        <v>6</v>
      </c>
      <c r="J47" s="142">
        <v>58</v>
      </c>
      <c r="K47" s="142">
        <v>0</v>
      </c>
      <c r="L47" s="18">
        <f t="shared" si="5"/>
        <v>1898</v>
      </c>
    </row>
    <row r="48" spans="1:13" ht="15" customHeight="1" x14ac:dyDescent="0.25">
      <c r="A48" s="362"/>
      <c r="B48" s="370"/>
      <c r="C48" s="109" t="s">
        <v>108</v>
      </c>
      <c r="D48" s="142">
        <v>11885</v>
      </c>
      <c r="E48" s="142">
        <v>5343</v>
      </c>
      <c r="F48" s="142">
        <v>234</v>
      </c>
      <c r="G48" s="142">
        <v>258</v>
      </c>
      <c r="H48" s="142">
        <v>2393</v>
      </c>
      <c r="I48" s="142">
        <v>28</v>
      </c>
      <c r="J48" s="142">
        <v>258</v>
      </c>
      <c r="K48" s="142">
        <v>159</v>
      </c>
      <c r="L48" s="18">
        <f t="shared" si="5"/>
        <v>8888</v>
      </c>
    </row>
    <row r="49" spans="1:15" ht="15" customHeight="1" x14ac:dyDescent="0.25">
      <c r="A49" s="362">
        <v>11</v>
      </c>
      <c r="B49" s="370" t="s">
        <v>88</v>
      </c>
      <c r="C49" s="109" t="s">
        <v>44</v>
      </c>
      <c r="D49" s="142">
        <v>4675</v>
      </c>
      <c r="E49" s="142">
        <v>1391</v>
      </c>
      <c r="F49" s="142">
        <v>114</v>
      </c>
      <c r="G49" s="142">
        <v>3</v>
      </c>
      <c r="H49" s="142">
        <v>2241</v>
      </c>
      <c r="I49" s="142">
        <v>4</v>
      </c>
      <c r="J49" s="142">
        <v>187</v>
      </c>
      <c r="K49" s="142">
        <v>0</v>
      </c>
      <c r="L49" s="83">
        <f t="shared" si="5"/>
        <v>5599</v>
      </c>
    </row>
    <row r="50" spans="1:15" ht="15" customHeight="1" x14ac:dyDescent="0.25">
      <c r="A50" s="362"/>
      <c r="B50" s="370"/>
      <c r="C50" s="109" t="s">
        <v>108</v>
      </c>
      <c r="D50" s="142">
        <v>23010</v>
      </c>
      <c r="E50" s="142">
        <v>6783</v>
      </c>
      <c r="F50" s="142">
        <v>612</v>
      </c>
      <c r="G50" s="142">
        <v>245</v>
      </c>
      <c r="H50" s="142">
        <v>10930</v>
      </c>
      <c r="I50" s="142">
        <v>19</v>
      </c>
      <c r="J50" s="142">
        <v>785</v>
      </c>
      <c r="K50" s="142">
        <v>839</v>
      </c>
      <c r="L50" s="18">
        <f t="shared" si="5"/>
        <v>27943</v>
      </c>
    </row>
    <row r="51" spans="1:15" ht="15" customHeight="1" x14ac:dyDescent="0.25">
      <c r="A51" s="362">
        <v>12</v>
      </c>
      <c r="B51" s="370" t="s">
        <v>91</v>
      </c>
      <c r="C51" s="109" t="s">
        <v>44</v>
      </c>
      <c r="D51" s="142">
        <v>1908</v>
      </c>
      <c r="E51" s="142">
        <v>469</v>
      </c>
      <c r="F51" s="142">
        <v>91</v>
      </c>
      <c r="G51" s="142">
        <v>0</v>
      </c>
      <c r="H51" s="142">
        <v>388</v>
      </c>
      <c r="I51" s="142">
        <v>20</v>
      </c>
      <c r="J51" s="142">
        <v>193</v>
      </c>
      <c r="K51" s="142">
        <v>0</v>
      </c>
      <c r="L51" s="18">
        <f t="shared" si="5"/>
        <v>1949</v>
      </c>
    </row>
    <row r="52" spans="1:15" ht="15" customHeight="1" x14ac:dyDescent="0.25">
      <c r="A52" s="367"/>
      <c r="B52" s="412"/>
      <c r="C52" s="28" t="s">
        <v>108</v>
      </c>
      <c r="D52" s="143">
        <v>8779</v>
      </c>
      <c r="E52" s="143">
        <v>1937</v>
      </c>
      <c r="F52" s="143">
        <v>380</v>
      </c>
      <c r="G52" s="142">
        <v>0</v>
      </c>
      <c r="H52" s="142">
        <v>1766</v>
      </c>
      <c r="I52" s="142">
        <v>83</v>
      </c>
      <c r="J52" s="142">
        <v>778</v>
      </c>
      <c r="K52" s="142">
        <v>0</v>
      </c>
      <c r="L52" s="105">
        <f t="shared" si="5"/>
        <v>9089</v>
      </c>
    </row>
    <row r="53" spans="1:15" ht="15" customHeight="1" x14ac:dyDescent="0.25">
      <c r="A53" s="397" t="s">
        <v>12</v>
      </c>
      <c r="B53" s="395" t="s">
        <v>13</v>
      </c>
      <c r="C53" s="27" t="s">
        <v>44</v>
      </c>
      <c r="D53" s="59">
        <f>D55+D57+D59+D61+D63+D65+D67+D69+D71+D73+D75+D77</f>
        <v>28708</v>
      </c>
      <c r="E53" s="59">
        <f t="shared" ref="E53:L53" si="6">E55+E57+E59+E61+E63+E65+E67+E69+E71+E73+E75+E77</f>
        <v>7171</v>
      </c>
      <c r="F53" s="59">
        <f t="shared" si="6"/>
        <v>3463</v>
      </c>
      <c r="G53" s="59">
        <f t="shared" si="6"/>
        <v>100</v>
      </c>
      <c r="H53" s="59">
        <f t="shared" si="6"/>
        <v>6213</v>
      </c>
      <c r="I53" s="59">
        <f t="shared" si="6"/>
        <v>1617</v>
      </c>
      <c r="J53" s="59">
        <f t="shared" si="6"/>
        <v>1215</v>
      </c>
      <c r="K53" s="59">
        <f t="shared" si="6"/>
        <v>31</v>
      </c>
      <c r="L53" s="59">
        <f t="shared" si="6"/>
        <v>27050</v>
      </c>
    </row>
    <row r="54" spans="1:15" ht="15" customHeight="1" x14ac:dyDescent="0.25">
      <c r="A54" s="398"/>
      <c r="B54" s="396"/>
      <c r="C54" s="28" t="s">
        <v>108</v>
      </c>
      <c r="D54" s="59">
        <f>D56+D58+D60+D62+D64+D66+D68+D70+D72+D74+D76+D78</f>
        <v>135352</v>
      </c>
      <c r="E54" s="60">
        <f t="shared" ref="E54:L54" si="7">E56+E58+E60+E62+E64+E66+E68+E70+E72+E74+E76+E78</f>
        <v>32412</v>
      </c>
      <c r="F54" s="60">
        <f t="shared" si="7"/>
        <v>16786</v>
      </c>
      <c r="G54" s="60">
        <f t="shared" si="7"/>
        <v>1678</v>
      </c>
      <c r="H54" s="60">
        <f t="shared" si="7"/>
        <v>28879</v>
      </c>
      <c r="I54" s="60">
        <f t="shared" si="7"/>
        <v>7633</v>
      </c>
      <c r="J54" s="60">
        <f t="shared" si="7"/>
        <v>5312</v>
      </c>
      <c r="K54" s="60">
        <f t="shared" si="7"/>
        <v>2019</v>
      </c>
      <c r="L54" s="60">
        <f t="shared" si="7"/>
        <v>128319</v>
      </c>
    </row>
    <row r="55" spans="1:15" ht="15" customHeight="1" x14ac:dyDescent="0.25">
      <c r="A55" s="361">
        <v>1</v>
      </c>
      <c r="B55" s="410" t="s">
        <v>92</v>
      </c>
      <c r="C55" s="27" t="s">
        <v>44</v>
      </c>
      <c r="D55" s="144">
        <f>D29+D9</f>
        <v>199</v>
      </c>
      <c r="E55" s="144">
        <f t="shared" ref="E55:L55" si="8">E29+E9</f>
        <v>62</v>
      </c>
      <c r="F55" s="144">
        <f t="shared" si="8"/>
        <v>11</v>
      </c>
      <c r="G55" s="144">
        <f t="shared" si="8"/>
        <v>0</v>
      </c>
      <c r="H55" s="144">
        <f t="shared" si="8"/>
        <v>22</v>
      </c>
      <c r="I55" s="144">
        <f t="shared" si="8"/>
        <v>12</v>
      </c>
      <c r="J55" s="144">
        <f t="shared" si="8"/>
        <v>35</v>
      </c>
      <c r="K55" s="144">
        <f t="shared" si="8"/>
        <v>0</v>
      </c>
      <c r="L55" s="110">
        <f t="shared" si="8"/>
        <v>195</v>
      </c>
    </row>
    <row r="56" spans="1:15" ht="15" customHeight="1" x14ac:dyDescent="0.25">
      <c r="A56" s="362"/>
      <c r="B56" s="370"/>
      <c r="C56" s="109" t="s">
        <v>108</v>
      </c>
      <c r="D56" s="145">
        <f>D30+D10</f>
        <v>721</v>
      </c>
      <c r="E56" s="145">
        <f t="shared" ref="E56:L56" si="9">E30+E10</f>
        <v>223</v>
      </c>
      <c r="F56" s="145">
        <f t="shared" si="9"/>
        <v>40</v>
      </c>
      <c r="G56" s="145">
        <f t="shared" si="9"/>
        <v>12</v>
      </c>
      <c r="H56" s="145">
        <f t="shared" si="9"/>
        <v>78</v>
      </c>
      <c r="I56" s="145">
        <f t="shared" si="9"/>
        <v>38</v>
      </c>
      <c r="J56" s="145">
        <f t="shared" si="9"/>
        <v>123</v>
      </c>
      <c r="K56" s="145">
        <f t="shared" si="9"/>
        <v>4</v>
      </c>
      <c r="L56" s="110">
        <f t="shared" si="9"/>
        <v>689</v>
      </c>
    </row>
    <row r="57" spans="1:15" s="272" customFormat="1" ht="15" customHeight="1" x14ac:dyDescent="0.25">
      <c r="A57" s="369">
        <v>2</v>
      </c>
      <c r="B57" s="368" t="s">
        <v>81</v>
      </c>
      <c r="C57" s="271" t="s">
        <v>44</v>
      </c>
      <c r="D57" s="145">
        <f>D11+D31</f>
        <v>2626</v>
      </c>
      <c r="E57" s="145">
        <f t="shared" ref="E57:L57" si="10">E11+E31</f>
        <v>807</v>
      </c>
      <c r="F57" s="145">
        <f t="shared" si="10"/>
        <v>70</v>
      </c>
      <c r="G57" s="145">
        <f t="shared" si="10"/>
        <v>1</v>
      </c>
      <c r="H57" s="145">
        <f t="shared" si="10"/>
        <v>583</v>
      </c>
      <c r="I57" s="145">
        <f t="shared" si="10"/>
        <v>5</v>
      </c>
      <c r="J57" s="145">
        <f t="shared" si="10"/>
        <v>197</v>
      </c>
      <c r="K57" s="145">
        <f t="shared" si="10"/>
        <v>0</v>
      </c>
      <c r="L57" s="110">
        <f t="shared" si="10"/>
        <v>2533</v>
      </c>
      <c r="M57"/>
      <c r="N57"/>
      <c r="O57"/>
    </row>
    <row r="58" spans="1:15" s="272" customFormat="1" ht="15" customHeight="1" x14ac:dyDescent="0.25">
      <c r="A58" s="369"/>
      <c r="B58" s="368"/>
      <c r="C58" s="271" t="s">
        <v>108</v>
      </c>
      <c r="D58" s="145">
        <f>D12+D32</f>
        <v>11570</v>
      </c>
      <c r="E58" s="145">
        <f t="shared" ref="E58:L58" si="11">E12+E32</f>
        <v>3213</v>
      </c>
      <c r="F58" s="145">
        <f t="shared" si="11"/>
        <v>318</v>
      </c>
      <c r="G58" s="145">
        <f t="shared" si="11"/>
        <v>43</v>
      </c>
      <c r="H58" s="145">
        <f t="shared" si="11"/>
        <v>2176</v>
      </c>
      <c r="I58" s="145">
        <f t="shared" si="11"/>
        <v>24</v>
      </c>
      <c r="J58" s="145">
        <f t="shared" si="11"/>
        <v>804</v>
      </c>
      <c r="K58" s="145">
        <f t="shared" si="11"/>
        <v>382</v>
      </c>
      <c r="L58" s="110">
        <f t="shared" si="11"/>
        <v>11382</v>
      </c>
      <c r="M58"/>
      <c r="N58"/>
      <c r="O58"/>
    </row>
    <row r="59" spans="1:15" ht="15" customHeight="1" x14ac:dyDescent="0.25">
      <c r="A59" s="362">
        <v>3</v>
      </c>
      <c r="B59" s="370" t="s">
        <v>82</v>
      </c>
      <c r="C59" s="109" t="s">
        <v>44</v>
      </c>
      <c r="D59" s="110">
        <f>D33+D13</f>
        <v>1379</v>
      </c>
      <c r="E59" s="110">
        <f t="shared" ref="E59:L59" si="12">E33+E13</f>
        <v>481</v>
      </c>
      <c r="F59" s="110">
        <f t="shared" si="12"/>
        <v>132</v>
      </c>
      <c r="G59" s="110">
        <f t="shared" si="12"/>
        <v>0</v>
      </c>
      <c r="H59" s="110">
        <f t="shared" si="12"/>
        <v>612</v>
      </c>
      <c r="I59" s="110">
        <f t="shared" si="12"/>
        <v>6</v>
      </c>
      <c r="J59" s="110">
        <f t="shared" si="12"/>
        <v>58</v>
      </c>
      <c r="K59" s="110">
        <f t="shared" si="12"/>
        <v>0</v>
      </c>
      <c r="L59" s="110">
        <f t="shared" si="12"/>
        <v>1442</v>
      </c>
      <c r="M59" s="108"/>
    </row>
    <row r="60" spans="1:15" ht="15" customHeight="1" x14ac:dyDescent="0.25">
      <c r="A60" s="362"/>
      <c r="B60" s="370"/>
      <c r="C60" s="109" t="s">
        <v>108</v>
      </c>
      <c r="D60" s="110">
        <f>D34+D14</f>
        <v>6177</v>
      </c>
      <c r="E60" s="110">
        <f t="shared" ref="E60:L60" si="13">E34+E14</f>
        <v>2132</v>
      </c>
      <c r="F60" s="110">
        <f t="shared" si="13"/>
        <v>578</v>
      </c>
      <c r="G60" s="110">
        <f t="shared" si="13"/>
        <v>1</v>
      </c>
      <c r="H60" s="110">
        <f t="shared" si="13"/>
        <v>2725</v>
      </c>
      <c r="I60" s="110">
        <f t="shared" si="13"/>
        <v>21</v>
      </c>
      <c r="J60" s="110">
        <f t="shared" si="13"/>
        <v>266</v>
      </c>
      <c r="K60" s="110">
        <f t="shared" si="13"/>
        <v>0</v>
      </c>
      <c r="L60" s="110">
        <f t="shared" si="13"/>
        <v>6478</v>
      </c>
      <c r="M60" s="108"/>
    </row>
    <row r="61" spans="1:15" ht="15" customHeight="1" x14ac:dyDescent="0.25">
      <c r="A61" s="362">
        <v>4</v>
      </c>
      <c r="B61" s="370" t="s">
        <v>83</v>
      </c>
      <c r="C61" s="109" t="s">
        <v>44</v>
      </c>
      <c r="D61" s="145">
        <f>D15+D35</f>
        <v>918</v>
      </c>
      <c r="E61" s="145">
        <f t="shared" ref="E61:L61" si="14">E15+E35</f>
        <v>167</v>
      </c>
      <c r="F61" s="145">
        <f t="shared" si="14"/>
        <v>42</v>
      </c>
      <c r="G61" s="145">
        <f t="shared" si="14"/>
        <v>2</v>
      </c>
      <c r="H61" s="145">
        <f t="shared" si="14"/>
        <v>242</v>
      </c>
      <c r="I61" s="145">
        <f t="shared" si="14"/>
        <v>2</v>
      </c>
      <c r="J61" s="145">
        <f t="shared" si="14"/>
        <v>40</v>
      </c>
      <c r="K61" s="145">
        <f t="shared" si="14"/>
        <v>0</v>
      </c>
      <c r="L61" s="110">
        <f t="shared" si="14"/>
        <v>991</v>
      </c>
    </row>
    <row r="62" spans="1:15" ht="15" customHeight="1" x14ac:dyDescent="0.25">
      <c r="A62" s="362"/>
      <c r="B62" s="370"/>
      <c r="C62" s="109" t="s">
        <v>108</v>
      </c>
      <c r="D62" s="145">
        <f>D16+D36</f>
        <v>4042</v>
      </c>
      <c r="E62" s="145">
        <f t="shared" ref="E62:L62" si="15">E16+E36</f>
        <v>715</v>
      </c>
      <c r="F62" s="145">
        <f t="shared" si="15"/>
        <v>187</v>
      </c>
      <c r="G62" s="145">
        <f t="shared" si="15"/>
        <v>93</v>
      </c>
      <c r="H62" s="145">
        <f t="shared" si="15"/>
        <v>1065</v>
      </c>
      <c r="I62" s="145">
        <f t="shared" si="15"/>
        <v>3</v>
      </c>
      <c r="J62" s="145">
        <f t="shared" si="15"/>
        <v>167</v>
      </c>
      <c r="K62" s="145">
        <f t="shared" si="15"/>
        <v>120</v>
      </c>
      <c r="L62" s="110">
        <f t="shared" si="15"/>
        <v>4402</v>
      </c>
    </row>
    <row r="63" spans="1:15" ht="15" customHeight="1" x14ac:dyDescent="0.25">
      <c r="A63" s="362">
        <v>5</v>
      </c>
      <c r="B63" s="370" t="s">
        <v>89</v>
      </c>
      <c r="C63" s="109" t="s">
        <v>44</v>
      </c>
      <c r="D63" s="145">
        <f>D37</f>
        <v>1922</v>
      </c>
      <c r="E63" s="145">
        <f t="shared" ref="E63:L63" si="16">E37</f>
        <v>1016</v>
      </c>
      <c r="F63" s="145">
        <f t="shared" si="16"/>
        <v>47</v>
      </c>
      <c r="G63" s="145">
        <f t="shared" si="16"/>
        <v>11</v>
      </c>
      <c r="H63" s="145">
        <f t="shared" si="16"/>
        <v>308</v>
      </c>
      <c r="I63" s="145">
        <f t="shared" si="16"/>
        <v>6</v>
      </c>
      <c r="J63" s="145">
        <f t="shared" si="16"/>
        <v>16</v>
      </c>
      <c r="K63" s="145">
        <f t="shared" si="16"/>
        <v>2</v>
      </c>
      <c r="L63" s="110">
        <f t="shared" si="16"/>
        <v>1180</v>
      </c>
    </row>
    <row r="64" spans="1:15" ht="15" customHeight="1" x14ac:dyDescent="0.25">
      <c r="A64" s="362"/>
      <c r="B64" s="370"/>
      <c r="C64" s="109" t="s">
        <v>108</v>
      </c>
      <c r="D64" s="145">
        <f>D38</f>
        <v>8399</v>
      </c>
      <c r="E64" s="145">
        <f t="shared" ref="E64:K64" si="17">E38</f>
        <v>4376</v>
      </c>
      <c r="F64" s="145">
        <f t="shared" si="17"/>
        <v>186</v>
      </c>
      <c r="G64" s="145">
        <f t="shared" si="17"/>
        <v>98</v>
      </c>
      <c r="H64" s="145">
        <f t="shared" si="17"/>
        <v>1350</v>
      </c>
      <c r="I64" s="145">
        <f t="shared" si="17"/>
        <v>25</v>
      </c>
      <c r="J64" s="145">
        <f t="shared" si="17"/>
        <v>63</v>
      </c>
      <c r="K64" s="145">
        <f t="shared" si="17"/>
        <v>123</v>
      </c>
      <c r="L64" s="110">
        <f>L38</f>
        <v>5300</v>
      </c>
    </row>
    <row r="65" spans="1:15" ht="15" customHeight="1" x14ac:dyDescent="0.25">
      <c r="A65" s="369">
        <v>6</v>
      </c>
      <c r="B65" s="368" t="s">
        <v>84</v>
      </c>
      <c r="C65" s="271" t="s">
        <v>44</v>
      </c>
      <c r="D65" s="145">
        <f>D17+D39</f>
        <v>2653</v>
      </c>
      <c r="E65" s="145">
        <f t="shared" ref="E65:K65" si="18">E17+E39</f>
        <v>693</v>
      </c>
      <c r="F65" s="145">
        <f t="shared" si="18"/>
        <v>123</v>
      </c>
      <c r="G65" s="145">
        <f t="shared" si="18"/>
        <v>24</v>
      </c>
      <c r="H65" s="145">
        <f t="shared" si="18"/>
        <v>515</v>
      </c>
      <c r="I65" s="145">
        <f t="shared" si="18"/>
        <v>56</v>
      </c>
      <c r="J65" s="145">
        <f t="shared" si="18"/>
        <v>209</v>
      </c>
      <c r="K65" s="145">
        <f t="shared" si="18"/>
        <v>29</v>
      </c>
      <c r="L65" s="110">
        <v>2622</v>
      </c>
    </row>
    <row r="66" spans="1:15" ht="15" customHeight="1" x14ac:dyDescent="0.25">
      <c r="A66" s="369"/>
      <c r="B66" s="368"/>
      <c r="C66" s="271" t="s">
        <v>108</v>
      </c>
      <c r="D66" s="145">
        <f>D18+D40</f>
        <v>12279</v>
      </c>
      <c r="E66" s="145">
        <f t="shared" ref="E66:K66" si="19">E18+E40</f>
        <v>3086</v>
      </c>
      <c r="F66" s="145">
        <f t="shared" si="19"/>
        <v>554</v>
      </c>
      <c r="G66" s="145">
        <f t="shared" si="19"/>
        <v>138</v>
      </c>
      <c r="H66" s="145">
        <f t="shared" si="19"/>
        <v>2406</v>
      </c>
      <c r="I66" s="145">
        <f t="shared" si="19"/>
        <v>217</v>
      </c>
      <c r="J66" s="145">
        <f t="shared" si="19"/>
        <v>754</v>
      </c>
      <c r="K66" s="145">
        <f t="shared" si="19"/>
        <v>169</v>
      </c>
      <c r="L66" s="110">
        <v>12047</v>
      </c>
    </row>
    <row r="67" spans="1:15" s="296" customFormat="1" ht="15" customHeight="1" x14ac:dyDescent="0.25">
      <c r="A67" s="372">
        <v>7</v>
      </c>
      <c r="B67" s="411" t="s">
        <v>85</v>
      </c>
      <c r="C67" s="112" t="s">
        <v>44</v>
      </c>
      <c r="D67" s="146">
        <f t="shared" ref="D67:K68" si="20">D19+D41</f>
        <v>2084</v>
      </c>
      <c r="E67" s="146">
        <f t="shared" si="20"/>
        <v>348</v>
      </c>
      <c r="F67" s="146">
        <f t="shared" si="20"/>
        <v>81</v>
      </c>
      <c r="G67" s="146">
        <f t="shared" si="20"/>
        <v>1</v>
      </c>
      <c r="H67" s="146">
        <f t="shared" si="20"/>
        <v>529</v>
      </c>
      <c r="I67" s="146">
        <f t="shared" si="20"/>
        <v>6</v>
      </c>
      <c r="J67" s="146">
        <f t="shared" si="20"/>
        <v>114</v>
      </c>
      <c r="K67" s="146">
        <f t="shared" si="20"/>
        <v>0</v>
      </c>
      <c r="L67" s="110">
        <f t="shared" ref="L67" si="21">L19+L41</f>
        <v>2303</v>
      </c>
      <c r="M67" s="116"/>
      <c r="N67" s="116"/>
      <c r="O67" s="116"/>
    </row>
    <row r="68" spans="1:15" s="296" customFormat="1" ht="15" customHeight="1" x14ac:dyDescent="0.25">
      <c r="A68" s="372"/>
      <c r="B68" s="411"/>
      <c r="C68" s="112" t="s">
        <v>108</v>
      </c>
      <c r="D68" s="146">
        <f t="shared" si="20"/>
        <v>10353</v>
      </c>
      <c r="E68" s="146">
        <f t="shared" si="20"/>
        <v>1820</v>
      </c>
      <c r="F68" s="146">
        <f t="shared" si="20"/>
        <v>396</v>
      </c>
      <c r="G68" s="146">
        <f t="shared" si="20"/>
        <v>143</v>
      </c>
      <c r="H68" s="146">
        <f t="shared" si="20"/>
        <v>2875</v>
      </c>
      <c r="I68" s="146">
        <f t="shared" si="20"/>
        <v>37</v>
      </c>
      <c r="J68" s="146">
        <f t="shared" si="20"/>
        <v>510</v>
      </c>
      <c r="K68" s="146">
        <f t="shared" si="20"/>
        <v>166</v>
      </c>
      <c r="L68" s="110">
        <f>L20+L42</f>
        <v>11582</v>
      </c>
      <c r="M68" s="116"/>
      <c r="N68" s="116"/>
      <c r="O68" s="116"/>
    </row>
    <row r="69" spans="1:15" ht="15" customHeight="1" x14ac:dyDescent="0.25">
      <c r="A69" s="362">
        <v>8</v>
      </c>
      <c r="B69" s="370" t="s">
        <v>86</v>
      </c>
      <c r="C69" s="109" t="s">
        <v>44</v>
      </c>
      <c r="D69" s="145">
        <f>D21+D43</f>
        <v>6289</v>
      </c>
      <c r="E69" s="145">
        <f t="shared" ref="E69:K69" si="22">E21+E43</f>
        <v>186</v>
      </c>
      <c r="F69" s="145">
        <f t="shared" si="22"/>
        <v>2681</v>
      </c>
      <c r="G69" s="145">
        <f t="shared" si="22"/>
        <v>35</v>
      </c>
      <c r="H69" s="145">
        <f t="shared" si="22"/>
        <v>119</v>
      </c>
      <c r="I69" s="145">
        <f t="shared" si="22"/>
        <v>1478</v>
      </c>
      <c r="J69" s="145">
        <f t="shared" si="22"/>
        <v>44</v>
      </c>
      <c r="K69" s="145">
        <f t="shared" si="22"/>
        <v>0</v>
      </c>
      <c r="L69" s="110">
        <f t="shared" ref="L69" si="23">L21+L43</f>
        <v>5028</v>
      </c>
    </row>
    <row r="70" spans="1:15" ht="15" customHeight="1" x14ac:dyDescent="0.25">
      <c r="A70" s="362"/>
      <c r="B70" s="370"/>
      <c r="C70" s="109" t="s">
        <v>108</v>
      </c>
      <c r="D70" s="145">
        <f>D22+D44</f>
        <v>31139</v>
      </c>
      <c r="E70" s="145">
        <f t="shared" ref="E70:K70" si="24">E22+E44</f>
        <v>900</v>
      </c>
      <c r="F70" s="145">
        <f t="shared" si="24"/>
        <v>13255</v>
      </c>
      <c r="G70" s="145">
        <f t="shared" si="24"/>
        <v>501</v>
      </c>
      <c r="H70" s="145">
        <f t="shared" si="24"/>
        <v>545</v>
      </c>
      <c r="I70" s="145">
        <f t="shared" si="24"/>
        <v>7066</v>
      </c>
      <c r="J70" s="145">
        <f t="shared" si="24"/>
        <v>535</v>
      </c>
      <c r="K70" s="145">
        <f t="shared" si="24"/>
        <v>0</v>
      </c>
      <c r="L70" s="110">
        <f>L22+L44</f>
        <v>24629</v>
      </c>
    </row>
    <row r="71" spans="1:15" ht="15" customHeight="1" x14ac:dyDescent="0.25">
      <c r="A71" s="362">
        <v>9</v>
      </c>
      <c r="B71" s="370" t="s">
        <v>90</v>
      </c>
      <c r="C71" s="109" t="s">
        <v>44</v>
      </c>
      <c r="D71" s="142">
        <f>D45</f>
        <v>729</v>
      </c>
      <c r="E71" s="142">
        <f t="shared" ref="E71:L71" si="25">E45</f>
        <v>283</v>
      </c>
      <c r="F71" s="142">
        <f t="shared" si="25"/>
        <v>9</v>
      </c>
      <c r="G71" s="142">
        <f t="shared" si="25"/>
        <v>1</v>
      </c>
      <c r="H71" s="142">
        <f t="shared" si="25"/>
        <v>110</v>
      </c>
      <c r="I71" s="142">
        <f t="shared" si="25"/>
        <v>16</v>
      </c>
      <c r="J71" s="142">
        <f t="shared" si="25"/>
        <v>63</v>
      </c>
      <c r="K71" s="142">
        <f t="shared" si="25"/>
        <v>0</v>
      </c>
      <c r="L71" s="110">
        <f t="shared" si="25"/>
        <v>625</v>
      </c>
    </row>
    <row r="72" spans="1:15" ht="15" customHeight="1" x14ac:dyDescent="0.25">
      <c r="A72" s="362"/>
      <c r="B72" s="370"/>
      <c r="C72" s="109" t="s">
        <v>108</v>
      </c>
      <c r="D72" s="142">
        <f>D46</f>
        <v>3111</v>
      </c>
      <c r="E72" s="142">
        <f t="shared" ref="E72:L72" si="26">E46</f>
        <v>1278</v>
      </c>
      <c r="F72" s="142">
        <f t="shared" si="26"/>
        <v>30</v>
      </c>
      <c r="G72" s="142">
        <f t="shared" si="26"/>
        <v>54</v>
      </c>
      <c r="H72" s="142">
        <f t="shared" si="26"/>
        <v>489</v>
      </c>
      <c r="I72" s="142">
        <f t="shared" si="26"/>
        <v>72</v>
      </c>
      <c r="J72" s="142">
        <f t="shared" si="26"/>
        <v>265</v>
      </c>
      <c r="K72" s="142">
        <f t="shared" si="26"/>
        <v>55</v>
      </c>
      <c r="L72" s="110">
        <f t="shared" si="26"/>
        <v>2630</v>
      </c>
    </row>
    <row r="73" spans="1:15" ht="15" customHeight="1" x14ac:dyDescent="0.25">
      <c r="A73" s="362">
        <v>10</v>
      </c>
      <c r="B73" s="370" t="s">
        <v>87</v>
      </c>
      <c r="C73" s="109" t="s">
        <v>44</v>
      </c>
      <c r="D73" s="145">
        <f>D23+D47</f>
        <v>3311</v>
      </c>
      <c r="E73" s="145">
        <f t="shared" ref="E73:L73" si="27">E23+E47</f>
        <v>1261</v>
      </c>
      <c r="F73" s="145">
        <f t="shared" si="27"/>
        <v>62</v>
      </c>
      <c r="G73" s="145">
        <f t="shared" si="27"/>
        <v>22</v>
      </c>
      <c r="H73" s="145">
        <f t="shared" si="27"/>
        <v>543</v>
      </c>
      <c r="I73" s="145">
        <f t="shared" si="27"/>
        <v>6</v>
      </c>
      <c r="J73" s="145">
        <f t="shared" si="27"/>
        <v>59</v>
      </c>
      <c r="K73" s="145">
        <f t="shared" si="27"/>
        <v>0</v>
      </c>
      <c r="L73" s="110">
        <f t="shared" si="27"/>
        <v>2574</v>
      </c>
    </row>
    <row r="74" spans="1:15" ht="15" customHeight="1" x14ac:dyDescent="0.25">
      <c r="A74" s="362"/>
      <c r="B74" s="370"/>
      <c r="C74" s="109" t="s">
        <v>108</v>
      </c>
      <c r="D74" s="145">
        <f>D24+D48</f>
        <v>15728</v>
      </c>
      <c r="E74" s="145">
        <f t="shared" ref="E74:L74" si="28">E24+E48</f>
        <v>5931</v>
      </c>
      <c r="F74" s="145">
        <f t="shared" si="28"/>
        <v>250</v>
      </c>
      <c r="G74" s="145">
        <f t="shared" si="28"/>
        <v>350</v>
      </c>
      <c r="H74" s="145">
        <f t="shared" si="28"/>
        <v>2473</v>
      </c>
      <c r="I74" s="145">
        <f t="shared" si="28"/>
        <v>28</v>
      </c>
      <c r="J74" s="145">
        <f t="shared" si="28"/>
        <v>262</v>
      </c>
      <c r="K74" s="145">
        <f t="shared" si="28"/>
        <v>161</v>
      </c>
      <c r="L74" s="110">
        <f t="shared" si="28"/>
        <v>12121</v>
      </c>
    </row>
    <row r="75" spans="1:15" ht="15" customHeight="1" x14ac:dyDescent="0.25">
      <c r="A75" s="362">
        <v>11</v>
      </c>
      <c r="B75" s="370" t="s">
        <v>88</v>
      </c>
      <c r="C75" s="109" t="s">
        <v>44</v>
      </c>
      <c r="D75" s="145">
        <f>D25+D49</f>
        <v>4690</v>
      </c>
      <c r="E75" s="145">
        <f t="shared" ref="E75:L75" si="29">E25+E49</f>
        <v>1398</v>
      </c>
      <c r="F75" s="145">
        <f t="shared" si="29"/>
        <v>114</v>
      </c>
      <c r="G75" s="145">
        <f t="shared" si="29"/>
        <v>3</v>
      </c>
      <c r="H75" s="145">
        <f t="shared" si="29"/>
        <v>2242</v>
      </c>
      <c r="I75" s="145">
        <f t="shared" si="29"/>
        <v>4</v>
      </c>
      <c r="J75" s="145">
        <f t="shared" si="29"/>
        <v>187</v>
      </c>
      <c r="K75" s="145">
        <f t="shared" si="29"/>
        <v>0</v>
      </c>
      <c r="L75" s="110">
        <f t="shared" si="29"/>
        <v>5608</v>
      </c>
    </row>
    <row r="76" spans="1:15" ht="15" customHeight="1" x14ac:dyDescent="0.25">
      <c r="A76" s="362"/>
      <c r="B76" s="370"/>
      <c r="C76" s="109" t="s">
        <v>108</v>
      </c>
      <c r="D76" s="145">
        <f>D26+D50</f>
        <v>23054</v>
      </c>
      <c r="E76" s="145">
        <f t="shared" ref="E76:L76" si="30">E26+E50</f>
        <v>6801</v>
      </c>
      <c r="F76" s="145">
        <f t="shared" si="30"/>
        <v>612</v>
      </c>
      <c r="G76" s="145">
        <f t="shared" si="30"/>
        <v>245</v>
      </c>
      <c r="H76" s="145">
        <f t="shared" si="30"/>
        <v>10931</v>
      </c>
      <c r="I76" s="145">
        <f t="shared" si="30"/>
        <v>19</v>
      </c>
      <c r="J76" s="145">
        <f t="shared" si="30"/>
        <v>785</v>
      </c>
      <c r="K76" s="145">
        <f t="shared" si="30"/>
        <v>839</v>
      </c>
      <c r="L76" s="110">
        <f t="shared" si="30"/>
        <v>27970</v>
      </c>
    </row>
    <row r="77" spans="1:15" ht="15" customHeight="1" x14ac:dyDescent="0.25">
      <c r="A77" s="362">
        <v>12</v>
      </c>
      <c r="B77" s="370" t="s">
        <v>91</v>
      </c>
      <c r="C77" s="109" t="s">
        <v>44</v>
      </c>
      <c r="D77" s="142">
        <f>D51</f>
        <v>1908</v>
      </c>
      <c r="E77" s="142">
        <f t="shared" ref="E77:L77" si="31">E51</f>
        <v>469</v>
      </c>
      <c r="F77" s="142">
        <f t="shared" si="31"/>
        <v>91</v>
      </c>
      <c r="G77" s="142">
        <f t="shared" si="31"/>
        <v>0</v>
      </c>
      <c r="H77" s="142">
        <f t="shared" si="31"/>
        <v>388</v>
      </c>
      <c r="I77" s="142">
        <f t="shared" si="31"/>
        <v>20</v>
      </c>
      <c r="J77" s="142">
        <f t="shared" si="31"/>
        <v>193</v>
      </c>
      <c r="K77" s="142">
        <f t="shared" si="31"/>
        <v>0</v>
      </c>
      <c r="L77" s="110">
        <f t="shared" si="31"/>
        <v>1949</v>
      </c>
    </row>
    <row r="78" spans="1:15" ht="15" customHeight="1" x14ac:dyDescent="0.25">
      <c r="A78" s="367"/>
      <c r="B78" s="412"/>
      <c r="C78" s="28" t="s">
        <v>108</v>
      </c>
      <c r="D78" s="143">
        <f>D52</f>
        <v>8779</v>
      </c>
      <c r="E78" s="143">
        <f t="shared" ref="E78:L78" si="32">E52</f>
        <v>1937</v>
      </c>
      <c r="F78" s="143">
        <f t="shared" si="32"/>
        <v>380</v>
      </c>
      <c r="G78" s="143">
        <f t="shared" si="32"/>
        <v>0</v>
      </c>
      <c r="H78" s="143">
        <f t="shared" si="32"/>
        <v>1766</v>
      </c>
      <c r="I78" s="143">
        <f t="shared" si="32"/>
        <v>83</v>
      </c>
      <c r="J78" s="143">
        <f t="shared" si="32"/>
        <v>778</v>
      </c>
      <c r="K78" s="143">
        <f t="shared" si="32"/>
        <v>0</v>
      </c>
      <c r="L78" s="119">
        <f t="shared" si="32"/>
        <v>9089</v>
      </c>
    </row>
  </sheetData>
  <mergeCells count="87">
    <mergeCell ref="B7:B8"/>
    <mergeCell ref="A7:A8"/>
    <mergeCell ref="B27:B28"/>
    <mergeCell ref="A27:A28"/>
    <mergeCell ref="B53:B54"/>
    <mergeCell ref="A53:A54"/>
    <mergeCell ref="A47:A48"/>
    <mergeCell ref="A49:A50"/>
    <mergeCell ref="A51:A52"/>
    <mergeCell ref="B51:B52"/>
    <mergeCell ref="B31:B32"/>
    <mergeCell ref="B33:B34"/>
    <mergeCell ref="B35:B36"/>
    <mergeCell ref="B37:B38"/>
    <mergeCell ref="B39:B40"/>
    <mergeCell ref="B19:B20"/>
    <mergeCell ref="A69:A70"/>
    <mergeCell ref="A71:A72"/>
    <mergeCell ref="A73:A74"/>
    <mergeCell ref="A75:A76"/>
    <mergeCell ref="A77:A78"/>
    <mergeCell ref="A59:A60"/>
    <mergeCell ref="A61:A62"/>
    <mergeCell ref="A63:A64"/>
    <mergeCell ref="A65:A66"/>
    <mergeCell ref="A67:A68"/>
    <mergeCell ref="A55:A56"/>
    <mergeCell ref="A57:A58"/>
    <mergeCell ref="A37:A38"/>
    <mergeCell ref="A39:A40"/>
    <mergeCell ref="A41:A42"/>
    <mergeCell ref="A43:A44"/>
    <mergeCell ref="A45:A46"/>
    <mergeCell ref="B73:B74"/>
    <mergeCell ref="B75:B76"/>
    <mergeCell ref="B77:B7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9:A30"/>
    <mergeCell ref="A31:A32"/>
    <mergeCell ref="A33:A34"/>
    <mergeCell ref="A35:A36"/>
    <mergeCell ref="B63:B64"/>
    <mergeCell ref="B65:B66"/>
    <mergeCell ref="B67:B68"/>
    <mergeCell ref="B69:B70"/>
    <mergeCell ref="B71:B72"/>
    <mergeCell ref="B55:B56"/>
    <mergeCell ref="B57:B58"/>
    <mergeCell ref="B59:B60"/>
    <mergeCell ref="B61:B62"/>
    <mergeCell ref="B41:B42"/>
    <mergeCell ref="B43:B44"/>
    <mergeCell ref="B45:B46"/>
    <mergeCell ref="B47:B48"/>
    <mergeCell ref="B49:B50"/>
    <mergeCell ref="B21:B22"/>
    <mergeCell ref="B23:B24"/>
    <mergeCell ref="B25:B26"/>
    <mergeCell ref="B29:B30"/>
    <mergeCell ref="B9:B10"/>
    <mergeCell ref="B11:B12"/>
    <mergeCell ref="B13:B14"/>
    <mergeCell ref="B15:B16"/>
    <mergeCell ref="B17:B18"/>
    <mergeCell ref="A1:B1"/>
    <mergeCell ref="A2:L2"/>
    <mergeCell ref="A3:A5"/>
    <mergeCell ref="B3:B5"/>
    <mergeCell ref="C3:C5"/>
    <mergeCell ref="D3:D5"/>
    <mergeCell ref="E3:G3"/>
    <mergeCell ref="H3:K3"/>
    <mergeCell ref="L3:L5"/>
    <mergeCell ref="E4:F4"/>
    <mergeCell ref="G4:G5"/>
    <mergeCell ref="H4:H5"/>
    <mergeCell ref="I4:J4"/>
    <mergeCell ref="K4:K5"/>
    <mergeCell ref="J1:L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tabSelected="1" zoomScaleNormal="100" workbookViewId="0">
      <selection activeCell="L3" sqref="L3"/>
    </sheetView>
  </sheetViews>
  <sheetFormatPr defaultColWidth="9.140625" defaultRowHeight="15" x14ac:dyDescent="0.25"/>
  <cols>
    <col min="1" max="1" width="2.7109375" style="10" customWidth="1"/>
    <col min="2" max="2" width="12.5703125" style="1" customWidth="1"/>
    <col min="3" max="3" width="6.28515625" style="1" customWidth="1"/>
    <col min="4" max="4" width="6" style="1" customWidth="1"/>
    <col min="5" max="5" width="6.7109375" style="1" customWidth="1"/>
    <col min="6" max="6" width="5.85546875" style="1" customWidth="1"/>
    <col min="7" max="7" width="6.42578125" style="1" customWidth="1"/>
    <col min="8" max="8" width="6.85546875" style="1" customWidth="1"/>
    <col min="9" max="9" width="5.85546875" style="1" customWidth="1"/>
    <col min="10" max="11" width="6.5703125" style="1" bestFit="1" customWidth="1"/>
    <col min="12" max="12" width="6.28515625" style="1" customWidth="1"/>
    <col min="13" max="14" width="6.5703125" style="1" customWidth="1"/>
    <col min="15" max="15" width="5.85546875" style="1" customWidth="1"/>
    <col min="16" max="20" width="5.85546875" style="8" customWidth="1"/>
    <col min="21" max="21" width="5.140625" style="8" customWidth="1"/>
    <col min="22" max="25" width="5.85546875" style="8" customWidth="1"/>
    <col min="26" max="26" width="6.7109375" style="8" bestFit="1" customWidth="1"/>
    <col min="27" max="27" width="5.28515625" style="8" customWidth="1"/>
    <col min="28" max="16384" width="9.140625" style="1"/>
  </cols>
  <sheetData>
    <row r="1" spans="1:27" ht="45.75" customHeight="1" x14ac:dyDescent="0.25">
      <c r="A1" s="318" t="s">
        <v>0</v>
      </c>
      <c r="B1" s="316" t="s">
        <v>53</v>
      </c>
      <c r="C1" s="316" t="s">
        <v>109</v>
      </c>
      <c r="D1" s="310" t="s">
        <v>99</v>
      </c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2"/>
      <c r="P1" s="313" t="s">
        <v>102</v>
      </c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5"/>
    </row>
    <row r="2" spans="1:27" ht="30" customHeight="1" x14ac:dyDescent="0.25">
      <c r="A2" s="319"/>
      <c r="B2" s="317"/>
      <c r="C2" s="317"/>
      <c r="D2" s="9">
        <v>1</v>
      </c>
      <c r="E2" s="9">
        <v>2</v>
      </c>
      <c r="F2" s="9">
        <v>3</v>
      </c>
      <c r="G2" s="9">
        <v>4</v>
      </c>
      <c r="H2" s="9">
        <v>5</v>
      </c>
      <c r="I2" s="9">
        <v>6</v>
      </c>
      <c r="J2" s="9">
        <v>7</v>
      </c>
      <c r="K2" s="9">
        <v>8</v>
      </c>
      <c r="L2" s="9">
        <v>9</v>
      </c>
      <c r="M2" s="9">
        <v>10</v>
      </c>
      <c r="N2" s="9">
        <v>11</v>
      </c>
      <c r="O2" s="9">
        <v>12</v>
      </c>
      <c r="P2" s="47">
        <v>1</v>
      </c>
      <c r="Q2" s="47">
        <v>2</v>
      </c>
      <c r="R2" s="47">
        <v>3</v>
      </c>
      <c r="S2" s="47">
        <v>4</v>
      </c>
      <c r="T2" s="47">
        <v>5</v>
      </c>
      <c r="U2" s="47">
        <v>6</v>
      </c>
      <c r="V2" s="47">
        <v>7</v>
      </c>
      <c r="W2" s="47">
        <v>8</v>
      </c>
      <c r="X2" s="47">
        <v>9</v>
      </c>
      <c r="Y2" s="47">
        <v>10</v>
      </c>
      <c r="Z2" s="47">
        <v>11</v>
      </c>
      <c r="AA2" s="47">
        <v>12</v>
      </c>
    </row>
    <row r="3" spans="1:27" ht="30" customHeight="1" x14ac:dyDescent="0.25">
      <c r="A3" s="15" t="s">
        <v>8</v>
      </c>
      <c r="B3" s="26" t="s">
        <v>49</v>
      </c>
      <c r="C3" s="19">
        <f>SUM(C4:C12)</f>
        <v>155</v>
      </c>
      <c r="D3" s="19">
        <f t="shared" ref="D3:O3" si="0">SUM(D4:D12)</f>
        <v>77</v>
      </c>
      <c r="E3" s="19">
        <f t="shared" si="0"/>
        <v>66</v>
      </c>
      <c r="F3" s="19">
        <f t="shared" si="0"/>
        <v>34</v>
      </c>
      <c r="G3" s="19">
        <f t="shared" si="0"/>
        <v>48</v>
      </c>
      <c r="H3" s="19">
        <f t="shared" si="0"/>
        <v>43</v>
      </c>
      <c r="I3" s="19">
        <f t="shared" si="0"/>
        <v>4</v>
      </c>
      <c r="J3" s="19">
        <f t="shared" si="0"/>
        <v>54</v>
      </c>
      <c r="K3" s="19">
        <f t="shared" si="0"/>
        <v>29</v>
      </c>
      <c r="L3" s="19">
        <f t="shared" si="0"/>
        <v>4</v>
      </c>
      <c r="M3" s="19">
        <f t="shared" si="0"/>
        <v>57</v>
      </c>
      <c r="N3" s="19">
        <f t="shared" si="0"/>
        <v>59</v>
      </c>
      <c r="O3" s="19">
        <f t="shared" si="0"/>
        <v>26</v>
      </c>
      <c r="P3" s="38">
        <f t="shared" ref="P3:P10" si="1">D3/$C3*100</f>
        <v>49.677419354838712</v>
      </c>
      <c r="Q3" s="38">
        <f t="shared" ref="Q3:AA3" si="2">E3/$C3*100</f>
        <v>42.58064516129032</v>
      </c>
      <c r="R3" s="38">
        <f t="shared" si="2"/>
        <v>21.935483870967744</v>
      </c>
      <c r="S3" s="38">
        <f t="shared" si="2"/>
        <v>30.967741935483872</v>
      </c>
      <c r="T3" s="38">
        <f t="shared" si="2"/>
        <v>27.741935483870968</v>
      </c>
      <c r="U3" s="38">
        <f t="shared" si="2"/>
        <v>2.5806451612903225</v>
      </c>
      <c r="V3" s="38">
        <f t="shared" si="2"/>
        <v>34.838709677419352</v>
      </c>
      <c r="W3" s="38">
        <f t="shared" si="2"/>
        <v>18.70967741935484</v>
      </c>
      <c r="X3" s="38">
        <f t="shared" si="2"/>
        <v>2.5806451612903225</v>
      </c>
      <c r="Y3" s="38">
        <f t="shared" si="2"/>
        <v>36.774193548387096</v>
      </c>
      <c r="Z3" s="38">
        <f t="shared" si="2"/>
        <v>38.064516129032256</v>
      </c>
      <c r="AA3" s="38">
        <f t="shared" si="2"/>
        <v>16.7741935483871</v>
      </c>
    </row>
    <row r="4" spans="1:27" ht="20.100000000000001" customHeight="1" x14ac:dyDescent="0.25">
      <c r="A4" s="147">
        <v>1</v>
      </c>
      <c r="B4" s="148" t="s">
        <v>80</v>
      </c>
      <c r="C4" s="149">
        <v>25</v>
      </c>
      <c r="D4" s="149">
        <v>16</v>
      </c>
      <c r="E4" s="149">
        <v>13</v>
      </c>
      <c r="F4" s="149">
        <v>1</v>
      </c>
      <c r="G4" s="149">
        <v>1</v>
      </c>
      <c r="H4" s="149">
        <v>3</v>
      </c>
      <c r="I4" s="149">
        <v>0</v>
      </c>
      <c r="J4" s="149">
        <v>6</v>
      </c>
      <c r="K4" s="149">
        <v>7</v>
      </c>
      <c r="L4" s="149">
        <v>3</v>
      </c>
      <c r="M4" s="149">
        <v>15</v>
      </c>
      <c r="N4" s="149">
        <v>14</v>
      </c>
      <c r="O4" s="149">
        <v>9</v>
      </c>
      <c r="P4" s="150">
        <f t="shared" si="1"/>
        <v>64</v>
      </c>
      <c r="Q4" s="150">
        <f t="shared" ref="Q4:AA5" si="3">E4/$C4*100</f>
        <v>52</v>
      </c>
      <c r="R4" s="150">
        <f t="shared" si="3"/>
        <v>4</v>
      </c>
      <c r="S4" s="150">
        <f t="shared" si="3"/>
        <v>4</v>
      </c>
      <c r="T4" s="150">
        <f t="shared" si="3"/>
        <v>12</v>
      </c>
      <c r="U4" s="150">
        <f t="shared" si="3"/>
        <v>0</v>
      </c>
      <c r="V4" s="150">
        <f t="shared" si="3"/>
        <v>24</v>
      </c>
      <c r="W4" s="150">
        <f t="shared" si="3"/>
        <v>28.000000000000004</v>
      </c>
      <c r="X4" s="150">
        <f t="shared" si="3"/>
        <v>12</v>
      </c>
      <c r="Y4" s="150">
        <f t="shared" si="3"/>
        <v>60</v>
      </c>
      <c r="Z4" s="150">
        <f t="shared" si="3"/>
        <v>56.000000000000007</v>
      </c>
      <c r="AA4" s="150">
        <f t="shared" si="3"/>
        <v>36</v>
      </c>
    </row>
    <row r="5" spans="1:27" ht="20.100000000000001" customHeight="1" x14ac:dyDescent="0.25">
      <c r="A5" s="151">
        <v>2</v>
      </c>
      <c r="B5" s="91" t="s">
        <v>81</v>
      </c>
      <c r="C5" s="153">
        <v>20</v>
      </c>
      <c r="D5" s="153">
        <v>8</v>
      </c>
      <c r="E5" s="153">
        <v>7</v>
      </c>
      <c r="F5" s="153">
        <v>0</v>
      </c>
      <c r="G5" s="153">
        <v>0</v>
      </c>
      <c r="H5" s="153">
        <v>1</v>
      </c>
      <c r="I5" s="153">
        <v>0</v>
      </c>
      <c r="J5" s="153">
        <v>3</v>
      </c>
      <c r="K5" s="153">
        <v>3</v>
      </c>
      <c r="L5" s="153">
        <v>0</v>
      </c>
      <c r="M5" s="153">
        <v>1</v>
      </c>
      <c r="N5" s="153">
        <v>4</v>
      </c>
      <c r="O5" s="153">
        <v>3</v>
      </c>
      <c r="P5" s="154">
        <f t="shared" si="1"/>
        <v>40</v>
      </c>
      <c r="Q5" s="154">
        <f t="shared" si="3"/>
        <v>35</v>
      </c>
      <c r="R5" s="154">
        <f t="shared" si="3"/>
        <v>0</v>
      </c>
      <c r="S5" s="154">
        <f t="shared" si="3"/>
        <v>0</v>
      </c>
      <c r="T5" s="154">
        <f t="shared" si="3"/>
        <v>5</v>
      </c>
      <c r="U5" s="154">
        <f t="shared" si="3"/>
        <v>0</v>
      </c>
      <c r="V5" s="154">
        <f t="shared" si="3"/>
        <v>15</v>
      </c>
      <c r="W5" s="154">
        <f t="shared" si="3"/>
        <v>15</v>
      </c>
      <c r="X5" s="154">
        <f t="shared" si="3"/>
        <v>0</v>
      </c>
      <c r="Y5" s="154">
        <f t="shared" si="3"/>
        <v>5</v>
      </c>
      <c r="Z5" s="154">
        <f t="shared" si="3"/>
        <v>20</v>
      </c>
      <c r="AA5" s="154">
        <f t="shared" si="3"/>
        <v>15</v>
      </c>
    </row>
    <row r="6" spans="1:27" ht="20.100000000000001" customHeight="1" x14ac:dyDescent="0.25">
      <c r="A6" s="151">
        <v>3</v>
      </c>
      <c r="B6" s="91" t="s">
        <v>82</v>
      </c>
      <c r="C6" s="153">
        <v>7</v>
      </c>
      <c r="D6" s="153">
        <v>5</v>
      </c>
      <c r="E6" s="153">
        <v>0</v>
      </c>
      <c r="F6" s="153">
        <v>0</v>
      </c>
      <c r="G6" s="153">
        <v>0</v>
      </c>
      <c r="H6" s="153">
        <v>3</v>
      </c>
      <c r="I6" s="153">
        <v>2</v>
      </c>
      <c r="J6" s="153">
        <v>6</v>
      </c>
      <c r="K6" s="153">
        <v>1</v>
      </c>
      <c r="L6" s="153">
        <v>0</v>
      </c>
      <c r="M6" s="153">
        <v>0</v>
      </c>
      <c r="N6" s="153">
        <v>6</v>
      </c>
      <c r="O6" s="153">
        <v>0</v>
      </c>
      <c r="P6" s="154">
        <f t="shared" si="1"/>
        <v>71.428571428571431</v>
      </c>
      <c r="Q6" s="154">
        <f t="shared" ref="Q6:AA6" si="4">E6/$C6*100</f>
        <v>0</v>
      </c>
      <c r="R6" s="154">
        <f t="shared" si="4"/>
        <v>0</v>
      </c>
      <c r="S6" s="154">
        <f t="shared" si="4"/>
        <v>0</v>
      </c>
      <c r="T6" s="154">
        <f t="shared" si="4"/>
        <v>42.857142857142854</v>
      </c>
      <c r="U6" s="154">
        <f t="shared" si="4"/>
        <v>28.571428571428569</v>
      </c>
      <c r="V6" s="154">
        <f t="shared" si="4"/>
        <v>85.714285714285708</v>
      </c>
      <c r="W6" s="154">
        <f t="shared" si="4"/>
        <v>14.285714285714285</v>
      </c>
      <c r="X6" s="154">
        <f t="shared" si="4"/>
        <v>0</v>
      </c>
      <c r="Y6" s="154">
        <f t="shared" si="4"/>
        <v>0</v>
      </c>
      <c r="Z6" s="154">
        <f t="shared" si="4"/>
        <v>85.714285714285708</v>
      </c>
      <c r="AA6" s="154">
        <f t="shared" si="4"/>
        <v>0</v>
      </c>
    </row>
    <row r="7" spans="1:27" ht="18.75" customHeight="1" x14ac:dyDescent="0.25">
      <c r="A7" s="151">
        <v>4</v>
      </c>
      <c r="B7" s="152" t="s">
        <v>83</v>
      </c>
      <c r="C7" s="153">
        <v>14</v>
      </c>
      <c r="D7" s="153">
        <v>9</v>
      </c>
      <c r="E7" s="153">
        <v>9</v>
      </c>
      <c r="F7" s="153">
        <v>1</v>
      </c>
      <c r="G7" s="153">
        <v>1</v>
      </c>
      <c r="H7" s="153">
        <v>1</v>
      </c>
      <c r="I7" s="153">
        <v>1</v>
      </c>
      <c r="J7" s="153">
        <v>0</v>
      </c>
      <c r="K7" s="153">
        <v>10</v>
      </c>
      <c r="L7" s="153">
        <v>0</v>
      </c>
      <c r="M7" s="153">
        <v>10</v>
      </c>
      <c r="N7" s="153">
        <v>4</v>
      </c>
      <c r="O7" s="153">
        <v>2</v>
      </c>
      <c r="P7" s="154">
        <f t="shared" si="1"/>
        <v>64.285714285714292</v>
      </c>
      <c r="Q7" s="154">
        <f t="shared" ref="Q7:AA8" si="5">E7/$C7*100</f>
        <v>64.285714285714292</v>
      </c>
      <c r="R7" s="154">
        <f t="shared" si="5"/>
        <v>7.1428571428571423</v>
      </c>
      <c r="S7" s="154">
        <f t="shared" si="5"/>
        <v>7.1428571428571423</v>
      </c>
      <c r="T7" s="154">
        <f t="shared" si="5"/>
        <v>7.1428571428571423</v>
      </c>
      <c r="U7" s="154">
        <f t="shared" si="5"/>
        <v>7.1428571428571423</v>
      </c>
      <c r="V7" s="154">
        <f t="shared" si="5"/>
        <v>0</v>
      </c>
      <c r="W7" s="154">
        <f t="shared" si="5"/>
        <v>71.428571428571431</v>
      </c>
      <c r="X7" s="154">
        <f t="shared" si="5"/>
        <v>0</v>
      </c>
      <c r="Y7" s="154">
        <f t="shared" si="5"/>
        <v>71.428571428571431</v>
      </c>
      <c r="Z7" s="154">
        <f t="shared" si="5"/>
        <v>28.571428571428569</v>
      </c>
      <c r="AA7" s="154">
        <f t="shared" si="5"/>
        <v>14.285714285714285</v>
      </c>
    </row>
    <row r="8" spans="1:27" ht="20.100000000000001" customHeight="1" x14ac:dyDescent="0.25">
      <c r="A8" s="151">
        <v>5</v>
      </c>
      <c r="B8" s="91" t="s">
        <v>84</v>
      </c>
      <c r="C8" s="153">
        <v>10</v>
      </c>
      <c r="D8" s="153">
        <v>10</v>
      </c>
      <c r="E8" s="153">
        <v>10</v>
      </c>
      <c r="F8" s="153">
        <v>0</v>
      </c>
      <c r="G8" s="153">
        <v>10</v>
      </c>
      <c r="H8" s="153">
        <v>3</v>
      </c>
      <c r="I8" s="153">
        <v>0</v>
      </c>
      <c r="J8" s="153">
        <v>2</v>
      </c>
      <c r="K8" s="153">
        <v>4</v>
      </c>
      <c r="L8" s="153">
        <v>0</v>
      </c>
      <c r="M8" s="153">
        <v>2</v>
      </c>
      <c r="N8" s="153">
        <v>6</v>
      </c>
      <c r="O8" s="153">
        <v>5</v>
      </c>
      <c r="P8" s="154">
        <f>D8/$C8*100</f>
        <v>100</v>
      </c>
      <c r="Q8" s="154">
        <f t="shared" si="5"/>
        <v>100</v>
      </c>
      <c r="R8" s="154">
        <f t="shared" si="5"/>
        <v>0</v>
      </c>
      <c r="S8" s="154">
        <f t="shared" si="5"/>
        <v>100</v>
      </c>
      <c r="T8" s="154">
        <f t="shared" si="5"/>
        <v>30</v>
      </c>
      <c r="U8" s="154">
        <f t="shared" si="5"/>
        <v>0</v>
      </c>
      <c r="V8" s="154">
        <f t="shared" si="5"/>
        <v>20</v>
      </c>
      <c r="W8" s="154">
        <f t="shared" si="5"/>
        <v>40</v>
      </c>
      <c r="X8" s="154">
        <f t="shared" si="5"/>
        <v>0</v>
      </c>
      <c r="Y8" s="154">
        <f t="shared" si="5"/>
        <v>20</v>
      </c>
      <c r="Z8" s="154">
        <f t="shared" si="5"/>
        <v>60</v>
      </c>
      <c r="AA8" s="154">
        <f t="shared" si="5"/>
        <v>50</v>
      </c>
    </row>
    <row r="9" spans="1:27" s="32" customFormat="1" ht="20.100000000000001" customHeight="1" x14ac:dyDescent="0.25">
      <c r="A9" s="155">
        <v>6</v>
      </c>
      <c r="B9" s="156" t="s">
        <v>85</v>
      </c>
      <c r="C9" s="157">
        <v>40</v>
      </c>
      <c r="D9" s="157">
        <v>5</v>
      </c>
      <c r="E9" s="157">
        <v>6</v>
      </c>
      <c r="F9" s="157">
        <v>32</v>
      </c>
      <c r="G9" s="157">
        <v>1</v>
      </c>
      <c r="H9" s="157">
        <v>30</v>
      </c>
      <c r="I9" s="157">
        <v>0</v>
      </c>
      <c r="J9" s="157">
        <v>29</v>
      </c>
      <c r="K9" s="157">
        <v>2</v>
      </c>
      <c r="L9" s="157">
        <v>0</v>
      </c>
      <c r="M9" s="157">
        <v>28</v>
      </c>
      <c r="N9" s="157">
        <v>0</v>
      </c>
      <c r="O9" s="157">
        <v>1</v>
      </c>
      <c r="P9" s="158">
        <f t="shared" si="1"/>
        <v>12.5</v>
      </c>
      <c r="Q9" s="158">
        <f t="shared" ref="Q9:AA10" si="6">E9/$C9*100</f>
        <v>15</v>
      </c>
      <c r="R9" s="158">
        <f t="shared" si="6"/>
        <v>80</v>
      </c>
      <c r="S9" s="158">
        <f t="shared" si="6"/>
        <v>2.5</v>
      </c>
      <c r="T9" s="158">
        <f t="shared" si="6"/>
        <v>75</v>
      </c>
      <c r="U9" s="158">
        <f t="shared" si="6"/>
        <v>0</v>
      </c>
      <c r="V9" s="158">
        <f t="shared" si="6"/>
        <v>72.5</v>
      </c>
      <c r="W9" s="158">
        <f t="shared" si="6"/>
        <v>5</v>
      </c>
      <c r="X9" s="158">
        <f t="shared" si="6"/>
        <v>0</v>
      </c>
      <c r="Y9" s="158">
        <f t="shared" si="6"/>
        <v>70</v>
      </c>
      <c r="Z9" s="158">
        <f t="shared" si="6"/>
        <v>0</v>
      </c>
      <c r="AA9" s="158">
        <f t="shared" si="6"/>
        <v>2.5</v>
      </c>
    </row>
    <row r="10" spans="1:27" ht="20.100000000000001" customHeight="1" x14ac:dyDescent="0.25">
      <c r="A10" s="151">
        <v>7</v>
      </c>
      <c r="B10" s="152" t="s">
        <v>86</v>
      </c>
      <c r="C10" s="153">
        <v>8</v>
      </c>
      <c r="D10" s="153">
        <v>8</v>
      </c>
      <c r="E10" s="153">
        <v>5</v>
      </c>
      <c r="F10" s="153">
        <v>0</v>
      </c>
      <c r="G10" s="153">
        <v>6</v>
      </c>
      <c r="H10" s="153">
        <v>0</v>
      </c>
      <c r="I10" s="153">
        <v>0</v>
      </c>
      <c r="J10" s="153">
        <v>0</v>
      </c>
      <c r="K10" s="153">
        <v>2</v>
      </c>
      <c r="L10" s="153">
        <v>1</v>
      </c>
      <c r="M10" s="153">
        <v>0</v>
      </c>
      <c r="N10" s="153">
        <v>5</v>
      </c>
      <c r="O10" s="153">
        <v>3</v>
      </c>
      <c r="P10" s="154">
        <f t="shared" si="1"/>
        <v>100</v>
      </c>
      <c r="Q10" s="154">
        <f t="shared" si="6"/>
        <v>62.5</v>
      </c>
      <c r="R10" s="154">
        <f t="shared" si="6"/>
        <v>0</v>
      </c>
      <c r="S10" s="154">
        <f t="shared" si="6"/>
        <v>75</v>
      </c>
      <c r="T10" s="154">
        <f t="shared" si="6"/>
        <v>0</v>
      </c>
      <c r="U10" s="154">
        <f t="shared" si="6"/>
        <v>0</v>
      </c>
      <c r="V10" s="154">
        <f t="shared" si="6"/>
        <v>0</v>
      </c>
      <c r="W10" s="154">
        <f t="shared" si="6"/>
        <v>25</v>
      </c>
      <c r="X10" s="154">
        <f t="shared" si="6"/>
        <v>12.5</v>
      </c>
      <c r="Y10" s="154">
        <f t="shared" si="6"/>
        <v>0</v>
      </c>
      <c r="Z10" s="154">
        <f t="shared" si="6"/>
        <v>62.5</v>
      </c>
      <c r="AA10" s="154">
        <f t="shared" si="6"/>
        <v>37.5</v>
      </c>
    </row>
    <row r="11" spans="1:27" ht="20.100000000000001" customHeight="1" x14ac:dyDescent="0.25">
      <c r="A11" s="151">
        <v>8</v>
      </c>
      <c r="B11" s="152" t="s">
        <v>87</v>
      </c>
      <c r="C11" s="153">
        <v>29</v>
      </c>
      <c r="D11" s="153">
        <v>15</v>
      </c>
      <c r="E11" s="153">
        <v>15</v>
      </c>
      <c r="F11" s="153">
        <v>0</v>
      </c>
      <c r="G11" s="153">
        <v>29</v>
      </c>
      <c r="H11" s="153">
        <v>2</v>
      </c>
      <c r="I11" s="153">
        <v>1</v>
      </c>
      <c r="J11" s="153">
        <v>8</v>
      </c>
      <c r="K11" s="153">
        <v>0</v>
      </c>
      <c r="L11" s="153">
        <v>0</v>
      </c>
      <c r="M11" s="153">
        <v>0</v>
      </c>
      <c r="N11" s="153">
        <v>18</v>
      </c>
      <c r="O11" s="153">
        <v>3</v>
      </c>
      <c r="P11" s="154">
        <f>D11/$C11*100</f>
        <v>51.724137931034484</v>
      </c>
      <c r="Q11" s="154">
        <f t="shared" ref="Q11:AA11" si="7">E11/$C11*100</f>
        <v>51.724137931034484</v>
      </c>
      <c r="R11" s="154">
        <f t="shared" si="7"/>
        <v>0</v>
      </c>
      <c r="S11" s="154">
        <f t="shared" si="7"/>
        <v>100</v>
      </c>
      <c r="T11" s="154">
        <f t="shared" si="7"/>
        <v>6.8965517241379306</v>
      </c>
      <c r="U11" s="154">
        <f t="shared" si="7"/>
        <v>3.4482758620689653</v>
      </c>
      <c r="V11" s="154">
        <f t="shared" si="7"/>
        <v>27.586206896551722</v>
      </c>
      <c r="W11" s="154">
        <f t="shared" si="7"/>
        <v>0</v>
      </c>
      <c r="X11" s="154">
        <f t="shared" si="7"/>
        <v>0</v>
      </c>
      <c r="Y11" s="154">
        <f t="shared" si="7"/>
        <v>0</v>
      </c>
      <c r="Z11" s="154">
        <f t="shared" si="7"/>
        <v>62.068965517241381</v>
      </c>
      <c r="AA11" s="154">
        <f t="shared" si="7"/>
        <v>10.344827586206897</v>
      </c>
    </row>
    <row r="12" spans="1:27" ht="20.100000000000001" customHeight="1" x14ac:dyDescent="0.25">
      <c r="A12" s="159">
        <v>9</v>
      </c>
      <c r="B12" s="160" t="s">
        <v>88</v>
      </c>
      <c r="C12" s="161">
        <v>2</v>
      </c>
      <c r="D12" s="161">
        <v>1</v>
      </c>
      <c r="E12" s="161">
        <v>1</v>
      </c>
      <c r="F12" s="161">
        <v>0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1</v>
      </c>
      <c r="N12" s="161">
        <v>2</v>
      </c>
      <c r="O12" s="161">
        <v>0</v>
      </c>
      <c r="P12" s="162">
        <f>D12/C12*100</f>
        <v>50</v>
      </c>
      <c r="Q12" s="162">
        <f>E12/D12*100</f>
        <v>100</v>
      </c>
      <c r="R12" s="162">
        <v>0</v>
      </c>
      <c r="S12" s="162">
        <v>0</v>
      </c>
      <c r="T12" s="162">
        <v>0</v>
      </c>
      <c r="U12" s="162">
        <v>0</v>
      </c>
      <c r="V12" s="162">
        <v>0</v>
      </c>
      <c r="W12" s="162">
        <v>0</v>
      </c>
      <c r="X12" s="162">
        <v>0</v>
      </c>
      <c r="Y12" s="162">
        <v>0</v>
      </c>
      <c r="Z12" s="162">
        <v>100</v>
      </c>
      <c r="AA12" s="162">
        <f>O12/N12*100</f>
        <v>0</v>
      </c>
    </row>
    <row r="13" spans="1:27" ht="30" customHeight="1" x14ac:dyDescent="0.25">
      <c r="A13" s="15" t="s">
        <v>10</v>
      </c>
      <c r="B13" s="7" t="s">
        <v>50</v>
      </c>
      <c r="C13" s="48">
        <f>SUM(C14:C25)</f>
        <v>41992</v>
      </c>
      <c r="D13" s="48">
        <f t="shared" ref="D13:O13" si="8">SUM(D14:D25)</f>
        <v>8396</v>
      </c>
      <c r="E13" s="48">
        <f t="shared" si="8"/>
        <v>12836</v>
      </c>
      <c r="F13" s="48">
        <f t="shared" si="8"/>
        <v>4665</v>
      </c>
      <c r="G13" s="48">
        <f t="shared" si="8"/>
        <v>3979</v>
      </c>
      <c r="H13" s="48">
        <f t="shared" si="8"/>
        <v>14649</v>
      </c>
      <c r="I13" s="48">
        <f t="shared" si="8"/>
        <v>2357</v>
      </c>
      <c r="J13" s="48">
        <f t="shared" si="8"/>
        <v>13906</v>
      </c>
      <c r="K13" s="48">
        <f t="shared" si="8"/>
        <v>18091</v>
      </c>
      <c r="L13" s="48">
        <f t="shared" si="8"/>
        <v>5579</v>
      </c>
      <c r="M13" s="48">
        <f t="shared" si="8"/>
        <v>32442</v>
      </c>
      <c r="N13" s="48">
        <f t="shared" si="8"/>
        <v>10191</v>
      </c>
      <c r="O13" s="48">
        <f t="shared" si="8"/>
        <v>5312</v>
      </c>
      <c r="P13" s="49">
        <f t="shared" ref="P13:P20" si="9">D13/$C13*100</f>
        <v>19.99428462564298</v>
      </c>
      <c r="Q13" s="49">
        <f t="shared" ref="Q13:AA13" si="10">E13/$C13*100</f>
        <v>30.567727186130693</v>
      </c>
      <c r="R13" s="49">
        <f t="shared" si="10"/>
        <v>11.109258906458374</v>
      </c>
      <c r="S13" s="49">
        <f t="shared" si="10"/>
        <v>9.4756144027433784</v>
      </c>
      <c r="T13" s="49">
        <f t="shared" si="10"/>
        <v>34.885216231663172</v>
      </c>
      <c r="U13" s="49">
        <f t="shared" si="10"/>
        <v>5.6129738997904361</v>
      </c>
      <c r="V13" s="49">
        <f t="shared" si="10"/>
        <v>33.115831586968945</v>
      </c>
      <c r="W13" s="49">
        <f t="shared" si="10"/>
        <v>43.082015622023242</v>
      </c>
      <c r="X13" s="49">
        <f t="shared" si="10"/>
        <v>13.285863974090303</v>
      </c>
      <c r="Y13" s="49">
        <f t="shared" si="10"/>
        <v>77.257572871023044</v>
      </c>
      <c r="Z13" s="49">
        <f t="shared" si="10"/>
        <v>24.268908363497811</v>
      </c>
      <c r="AA13" s="49">
        <f t="shared" si="10"/>
        <v>12.650028576871787</v>
      </c>
    </row>
    <row r="14" spans="1:27" ht="20.100000000000001" customHeight="1" x14ac:dyDescent="0.25">
      <c r="A14" s="147">
        <v>1</v>
      </c>
      <c r="B14" s="163" t="s">
        <v>80</v>
      </c>
      <c r="C14" s="149">
        <v>53</v>
      </c>
      <c r="D14" s="164">
        <v>14</v>
      </c>
      <c r="E14" s="164">
        <v>16</v>
      </c>
      <c r="F14" s="164">
        <v>9</v>
      </c>
      <c r="G14" s="164">
        <v>3</v>
      </c>
      <c r="H14" s="164">
        <v>18</v>
      </c>
      <c r="I14" s="164">
        <v>3</v>
      </c>
      <c r="J14" s="164">
        <v>18</v>
      </c>
      <c r="K14" s="164">
        <v>6</v>
      </c>
      <c r="L14" s="164">
        <v>2</v>
      </c>
      <c r="M14" s="164">
        <v>37</v>
      </c>
      <c r="N14" s="164">
        <v>23</v>
      </c>
      <c r="O14" s="164">
        <v>18</v>
      </c>
      <c r="P14" s="165">
        <f t="shared" si="9"/>
        <v>26.415094339622641</v>
      </c>
      <c r="Q14" s="165">
        <f t="shared" ref="Q14:AA15" si="11">E14/$C14*100</f>
        <v>30.188679245283019</v>
      </c>
      <c r="R14" s="165">
        <f t="shared" si="11"/>
        <v>16.981132075471699</v>
      </c>
      <c r="S14" s="165">
        <f t="shared" si="11"/>
        <v>5.6603773584905666</v>
      </c>
      <c r="T14" s="165">
        <f t="shared" si="11"/>
        <v>33.962264150943398</v>
      </c>
      <c r="U14" s="165">
        <f t="shared" si="11"/>
        <v>5.6603773584905666</v>
      </c>
      <c r="V14" s="165">
        <f t="shared" si="11"/>
        <v>33.962264150943398</v>
      </c>
      <c r="W14" s="165">
        <f t="shared" si="11"/>
        <v>11.320754716981133</v>
      </c>
      <c r="X14" s="165">
        <f t="shared" si="11"/>
        <v>3.7735849056603774</v>
      </c>
      <c r="Y14" s="165">
        <f t="shared" si="11"/>
        <v>69.811320754716974</v>
      </c>
      <c r="Z14" s="165">
        <f t="shared" si="11"/>
        <v>43.39622641509434</v>
      </c>
      <c r="AA14" s="165">
        <f t="shared" si="11"/>
        <v>33.962264150943398</v>
      </c>
    </row>
    <row r="15" spans="1:27" ht="20.100000000000001" customHeight="1" x14ac:dyDescent="0.25">
      <c r="A15" s="151">
        <v>2</v>
      </c>
      <c r="B15" s="91" t="s">
        <v>81</v>
      </c>
      <c r="C15" s="153">
        <v>4262</v>
      </c>
      <c r="D15" s="153">
        <v>631</v>
      </c>
      <c r="E15" s="153">
        <v>1405</v>
      </c>
      <c r="F15" s="153">
        <v>488</v>
      </c>
      <c r="G15" s="153">
        <v>233</v>
      </c>
      <c r="H15" s="153">
        <v>1467</v>
      </c>
      <c r="I15" s="153">
        <v>735</v>
      </c>
      <c r="J15" s="153">
        <v>2246</v>
      </c>
      <c r="K15" s="153">
        <v>2237</v>
      </c>
      <c r="L15" s="153">
        <v>850</v>
      </c>
      <c r="M15" s="153">
        <v>3249</v>
      </c>
      <c r="N15" s="153">
        <v>1399</v>
      </c>
      <c r="O15" s="153">
        <v>895</v>
      </c>
      <c r="P15" s="154">
        <f t="shared" si="9"/>
        <v>14.805255748474893</v>
      </c>
      <c r="Q15" s="154">
        <f t="shared" si="11"/>
        <v>32.965743782261846</v>
      </c>
      <c r="R15" s="154">
        <f t="shared" si="11"/>
        <v>11.450023463162834</v>
      </c>
      <c r="S15" s="154">
        <f t="shared" si="11"/>
        <v>5.466916940403566</v>
      </c>
      <c r="T15" s="154">
        <f t="shared" si="11"/>
        <v>34.420459877991554</v>
      </c>
      <c r="U15" s="154">
        <f t="shared" si="11"/>
        <v>17.2454246832473</v>
      </c>
      <c r="V15" s="154">
        <f t="shared" si="11"/>
        <v>52.698263725950255</v>
      </c>
      <c r="W15" s="154">
        <f t="shared" si="11"/>
        <v>52.487095260441109</v>
      </c>
      <c r="X15" s="154">
        <f t="shared" si="11"/>
        <v>19.943688409197559</v>
      </c>
      <c r="Y15" s="154">
        <f t="shared" si="11"/>
        <v>76.231816048803381</v>
      </c>
      <c r="Z15" s="154">
        <f t="shared" si="11"/>
        <v>32.824964805255746</v>
      </c>
      <c r="AA15" s="154">
        <f t="shared" si="11"/>
        <v>20.999530736743313</v>
      </c>
    </row>
    <row r="16" spans="1:27" ht="20.100000000000001" customHeight="1" x14ac:dyDescent="0.25">
      <c r="A16" s="151">
        <v>3</v>
      </c>
      <c r="B16" s="91" t="s">
        <v>82</v>
      </c>
      <c r="C16" s="153">
        <v>3947</v>
      </c>
      <c r="D16" s="166">
        <v>409</v>
      </c>
      <c r="E16" s="166">
        <v>1021</v>
      </c>
      <c r="F16" s="166">
        <v>347</v>
      </c>
      <c r="G16" s="166">
        <v>120</v>
      </c>
      <c r="H16" s="166">
        <v>1321</v>
      </c>
      <c r="I16" s="166">
        <v>68</v>
      </c>
      <c r="J16" s="166">
        <v>1861</v>
      </c>
      <c r="K16" s="166">
        <v>1808</v>
      </c>
      <c r="L16" s="166">
        <v>860</v>
      </c>
      <c r="M16" s="166">
        <v>3602</v>
      </c>
      <c r="N16" s="166">
        <v>1021</v>
      </c>
      <c r="O16" s="166">
        <v>356</v>
      </c>
      <c r="P16" s="154">
        <f t="shared" si="9"/>
        <v>10.362300481378261</v>
      </c>
      <c r="Q16" s="154">
        <f t="shared" ref="Q16:AA16" si="12">E16/$C16*100</f>
        <v>25.867747656447936</v>
      </c>
      <c r="R16" s="154">
        <f t="shared" si="12"/>
        <v>8.7914872054725102</v>
      </c>
      <c r="S16" s="154">
        <f t="shared" si="12"/>
        <v>3.0402837598175831</v>
      </c>
      <c r="T16" s="154">
        <f t="shared" si="12"/>
        <v>33.468457055991891</v>
      </c>
      <c r="U16" s="154">
        <f t="shared" si="12"/>
        <v>1.7228274638966306</v>
      </c>
      <c r="V16" s="154">
        <f t="shared" si="12"/>
        <v>47.149733975171017</v>
      </c>
      <c r="W16" s="154">
        <f t="shared" si="12"/>
        <v>45.806941981251583</v>
      </c>
      <c r="X16" s="154">
        <f t="shared" si="12"/>
        <v>21.788700278692676</v>
      </c>
      <c r="Y16" s="154">
        <f t="shared" si="12"/>
        <v>91.259184190524451</v>
      </c>
      <c r="Z16" s="154">
        <f t="shared" si="12"/>
        <v>25.867747656447936</v>
      </c>
      <c r="AA16" s="154">
        <f t="shared" si="12"/>
        <v>9.0195084874588307</v>
      </c>
    </row>
    <row r="17" spans="1:27" ht="20.100000000000001" customHeight="1" x14ac:dyDescent="0.25">
      <c r="A17" s="151">
        <v>4</v>
      </c>
      <c r="B17" s="152" t="s">
        <v>83</v>
      </c>
      <c r="C17" s="153">
        <v>1026</v>
      </c>
      <c r="D17" s="166">
        <v>294</v>
      </c>
      <c r="E17" s="166">
        <v>438</v>
      </c>
      <c r="F17" s="166">
        <v>227</v>
      </c>
      <c r="G17" s="166">
        <v>14</v>
      </c>
      <c r="H17" s="166">
        <v>460</v>
      </c>
      <c r="I17" s="166">
        <v>42</v>
      </c>
      <c r="J17" s="166">
        <v>21</v>
      </c>
      <c r="K17" s="166">
        <v>265</v>
      </c>
      <c r="L17" s="166">
        <v>72</v>
      </c>
      <c r="M17" s="166">
        <v>898</v>
      </c>
      <c r="N17" s="166">
        <v>389</v>
      </c>
      <c r="O17" s="166">
        <v>157</v>
      </c>
      <c r="P17" s="154">
        <f t="shared" si="9"/>
        <v>28.654970760233915</v>
      </c>
      <c r="Q17" s="154">
        <f t="shared" ref="Q17:AA19" si="13">E17/$C17*100</f>
        <v>42.690058479532162</v>
      </c>
      <c r="R17" s="154">
        <f t="shared" si="13"/>
        <v>22.124756335282651</v>
      </c>
      <c r="S17" s="154">
        <f t="shared" si="13"/>
        <v>1.364522417153996</v>
      </c>
      <c r="T17" s="154">
        <f t="shared" si="13"/>
        <v>44.834307992202724</v>
      </c>
      <c r="U17" s="154">
        <f t="shared" si="13"/>
        <v>4.0935672514619883</v>
      </c>
      <c r="V17" s="154">
        <f t="shared" si="13"/>
        <v>2.0467836257309941</v>
      </c>
      <c r="W17" s="154">
        <f t="shared" si="13"/>
        <v>25.828460038986357</v>
      </c>
      <c r="X17" s="154">
        <f t="shared" si="13"/>
        <v>7.0175438596491224</v>
      </c>
      <c r="Y17" s="154">
        <f t="shared" si="13"/>
        <v>87.524366471734893</v>
      </c>
      <c r="Z17" s="154">
        <f t="shared" si="13"/>
        <v>37.914230019493175</v>
      </c>
      <c r="AA17" s="154">
        <f t="shared" si="13"/>
        <v>15.30214424951267</v>
      </c>
    </row>
    <row r="18" spans="1:27" ht="20.100000000000001" customHeight="1" x14ac:dyDescent="0.25">
      <c r="A18" s="151">
        <v>5</v>
      </c>
      <c r="B18" s="152" t="s">
        <v>89</v>
      </c>
      <c r="C18" s="153">
        <v>2722</v>
      </c>
      <c r="D18" s="153">
        <v>1360</v>
      </c>
      <c r="E18" s="153">
        <v>1110</v>
      </c>
      <c r="F18" s="153">
        <v>162</v>
      </c>
      <c r="G18" s="153">
        <v>20</v>
      </c>
      <c r="H18" s="153">
        <v>874</v>
      </c>
      <c r="I18" s="153">
        <v>110</v>
      </c>
      <c r="J18" s="153">
        <v>422</v>
      </c>
      <c r="K18" s="153">
        <v>715</v>
      </c>
      <c r="L18" s="153">
        <v>721</v>
      </c>
      <c r="M18" s="153">
        <v>1369</v>
      </c>
      <c r="N18" s="153">
        <v>508</v>
      </c>
      <c r="O18" s="153">
        <v>492</v>
      </c>
      <c r="P18" s="154">
        <f t="shared" si="9"/>
        <v>49.96326230712711</v>
      </c>
      <c r="Q18" s="154">
        <f t="shared" si="13"/>
        <v>40.778839088905215</v>
      </c>
      <c r="R18" s="154">
        <f t="shared" si="13"/>
        <v>5.9515062454077885</v>
      </c>
      <c r="S18" s="154">
        <f t="shared" si="13"/>
        <v>0.73475385745775168</v>
      </c>
      <c r="T18" s="154">
        <f t="shared" si="13"/>
        <v>32.108743570903748</v>
      </c>
      <c r="U18" s="154">
        <f t="shared" si="13"/>
        <v>4.0411462160176344</v>
      </c>
      <c r="V18" s="154">
        <f t="shared" si="13"/>
        <v>15.50330639235856</v>
      </c>
      <c r="W18" s="154">
        <f t="shared" si="13"/>
        <v>26.267450404114623</v>
      </c>
      <c r="X18" s="154">
        <f t="shared" si="13"/>
        <v>26.487876561351946</v>
      </c>
      <c r="Y18" s="154">
        <f t="shared" si="13"/>
        <v>50.2939015429831</v>
      </c>
      <c r="Z18" s="154">
        <f t="shared" si="13"/>
        <v>18.662747979426893</v>
      </c>
      <c r="AA18" s="154">
        <f t="shared" si="13"/>
        <v>18.074944893460689</v>
      </c>
    </row>
    <row r="19" spans="1:27" ht="20.100000000000001" customHeight="1" x14ac:dyDescent="0.25">
      <c r="A19" s="151">
        <v>6</v>
      </c>
      <c r="B19" s="91" t="s">
        <v>84</v>
      </c>
      <c r="C19" s="166">
        <v>4398</v>
      </c>
      <c r="D19" s="166">
        <v>841</v>
      </c>
      <c r="E19" s="166">
        <v>1338</v>
      </c>
      <c r="F19" s="166">
        <v>544</v>
      </c>
      <c r="G19" s="166">
        <v>263</v>
      </c>
      <c r="H19" s="166">
        <v>1185</v>
      </c>
      <c r="I19" s="166">
        <v>203</v>
      </c>
      <c r="J19" s="166">
        <v>2338</v>
      </c>
      <c r="K19" s="166">
        <v>2219</v>
      </c>
      <c r="L19" s="166">
        <v>1083</v>
      </c>
      <c r="M19" s="166">
        <v>3178</v>
      </c>
      <c r="N19" s="166">
        <v>1163</v>
      </c>
      <c r="O19" s="166">
        <v>641</v>
      </c>
      <c r="P19" s="154">
        <f t="shared" si="9"/>
        <v>19.122328331059574</v>
      </c>
      <c r="Q19" s="154">
        <f t="shared" si="13"/>
        <v>30.422919508867668</v>
      </c>
      <c r="R19" s="154">
        <f t="shared" si="13"/>
        <v>12.369258753979082</v>
      </c>
      <c r="S19" s="154">
        <f t="shared" si="13"/>
        <v>5.9799909049567983</v>
      </c>
      <c r="T19" s="154">
        <f t="shared" si="13"/>
        <v>26.944065484311054</v>
      </c>
      <c r="U19" s="154">
        <f t="shared" si="13"/>
        <v>4.6157344247385179</v>
      </c>
      <c r="V19" s="154">
        <f t="shared" si="13"/>
        <v>53.160527512505681</v>
      </c>
      <c r="W19" s="154">
        <f t="shared" si="13"/>
        <v>50.454752160072758</v>
      </c>
      <c r="X19" s="154">
        <f t="shared" si="13"/>
        <v>24.624829467939975</v>
      </c>
      <c r="Y19" s="154">
        <f t="shared" si="13"/>
        <v>72.26011823556162</v>
      </c>
      <c r="Z19" s="154">
        <f t="shared" si="13"/>
        <v>26.443838108231017</v>
      </c>
      <c r="AA19" s="154">
        <f t="shared" si="13"/>
        <v>14.574806730331968</v>
      </c>
    </row>
    <row r="20" spans="1:27" s="32" customFormat="1" ht="20.100000000000001" customHeight="1" x14ac:dyDescent="0.25">
      <c r="A20" s="155">
        <v>7</v>
      </c>
      <c r="B20" s="167" t="s">
        <v>85</v>
      </c>
      <c r="C20" s="168">
        <v>4171</v>
      </c>
      <c r="D20" s="168">
        <v>1007</v>
      </c>
      <c r="E20" s="169">
        <v>1193</v>
      </c>
      <c r="F20" s="169">
        <v>600</v>
      </c>
      <c r="G20" s="169">
        <v>7</v>
      </c>
      <c r="H20" s="169">
        <v>1885</v>
      </c>
      <c r="I20" s="169">
        <v>275</v>
      </c>
      <c r="J20" s="169">
        <v>586</v>
      </c>
      <c r="K20" s="169">
        <v>839</v>
      </c>
      <c r="L20" s="169">
        <v>346</v>
      </c>
      <c r="M20" s="169">
        <v>2689</v>
      </c>
      <c r="N20" s="169">
        <v>515</v>
      </c>
      <c r="O20" s="169">
        <v>439</v>
      </c>
      <c r="P20" s="170">
        <f t="shared" si="9"/>
        <v>24.142891392951331</v>
      </c>
      <c r="Q20" s="170">
        <f t="shared" ref="Q20:AA21" si="14">E20/$C20*100</f>
        <v>28.602253656197558</v>
      </c>
      <c r="R20" s="170">
        <f t="shared" si="14"/>
        <v>14.385039558858786</v>
      </c>
      <c r="S20" s="170">
        <f t="shared" si="14"/>
        <v>0.1678254615200192</v>
      </c>
      <c r="T20" s="170">
        <f t="shared" si="14"/>
        <v>45.192999280748019</v>
      </c>
      <c r="U20" s="170">
        <f t="shared" si="14"/>
        <v>6.5931431311436111</v>
      </c>
      <c r="V20" s="170">
        <f t="shared" si="14"/>
        <v>14.049388635818749</v>
      </c>
      <c r="W20" s="170">
        <f t="shared" si="14"/>
        <v>20.11508031647087</v>
      </c>
      <c r="X20" s="170">
        <f t="shared" si="14"/>
        <v>8.2953728122752342</v>
      </c>
      <c r="Y20" s="170">
        <f t="shared" si="14"/>
        <v>64.468952289618798</v>
      </c>
      <c r="Z20" s="170">
        <f t="shared" si="14"/>
        <v>12.347158954687124</v>
      </c>
      <c r="AA20" s="170">
        <f t="shared" si="14"/>
        <v>10.525053943898346</v>
      </c>
    </row>
    <row r="21" spans="1:27" ht="20.100000000000001" customHeight="1" x14ac:dyDescent="0.25">
      <c r="A21" s="151">
        <v>8</v>
      </c>
      <c r="B21" s="152" t="s">
        <v>86</v>
      </c>
      <c r="C21" s="171">
        <v>9230</v>
      </c>
      <c r="D21" s="153">
        <v>2131</v>
      </c>
      <c r="E21" s="153">
        <v>1810</v>
      </c>
      <c r="F21" s="153">
        <v>783</v>
      </c>
      <c r="G21" s="153">
        <v>99</v>
      </c>
      <c r="H21" s="153">
        <v>2827</v>
      </c>
      <c r="I21" s="153">
        <v>322</v>
      </c>
      <c r="J21" s="153">
        <v>4563</v>
      </c>
      <c r="K21" s="153">
        <v>4842</v>
      </c>
      <c r="L21" s="153">
        <v>825</v>
      </c>
      <c r="M21" s="153">
        <v>7652</v>
      </c>
      <c r="N21" s="153">
        <v>2318</v>
      </c>
      <c r="O21" s="153">
        <v>975</v>
      </c>
      <c r="P21" s="154">
        <f>D21/$C21*100</f>
        <v>23.087757313109424</v>
      </c>
      <c r="Q21" s="154">
        <f t="shared" si="14"/>
        <v>19.609967497291443</v>
      </c>
      <c r="R21" s="154">
        <f t="shared" si="14"/>
        <v>8.4832069339111591</v>
      </c>
      <c r="S21" s="154">
        <f t="shared" si="14"/>
        <v>1.0725893824485375</v>
      </c>
      <c r="T21" s="154">
        <f t="shared" si="14"/>
        <v>30.628385698808238</v>
      </c>
      <c r="U21" s="154">
        <f t="shared" si="14"/>
        <v>3.4886240520043335</v>
      </c>
      <c r="V21" s="154">
        <f t="shared" si="14"/>
        <v>49.436619718309856</v>
      </c>
      <c r="W21" s="154">
        <f t="shared" si="14"/>
        <v>52.45937161430119</v>
      </c>
      <c r="X21" s="154">
        <f t="shared" si="14"/>
        <v>8.9382448537378121</v>
      </c>
      <c r="Y21" s="154">
        <f t="shared" si="14"/>
        <v>82.903575297941487</v>
      </c>
      <c r="Z21" s="154">
        <f t="shared" si="14"/>
        <v>25.113759479956666</v>
      </c>
      <c r="AA21" s="154">
        <f t="shared" si="14"/>
        <v>10.56338028169014</v>
      </c>
    </row>
    <row r="22" spans="1:27" ht="20.100000000000001" customHeight="1" x14ac:dyDescent="0.25">
      <c r="A22" s="151">
        <v>9</v>
      </c>
      <c r="B22" s="152" t="s">
        <v>90</v>
      </c>
      <c r="C22" s="153">
        <v>686</v>
      </c>
      <c r="D22" s="166">
        <v>256</v>
      </c>
      <c r="E22" s="166">
        <v>199</v>
      </c>
      <c r="F22" s="166">
        <v>20</v>
      </c>
      <c r="G22" s="166">
        <v>64</v>
      </c>
      <c r="H22" s="166">
        <v>142</v>
      </c>
      <c r="I22" s="166">
        <v>40</v>
      </c>
      <c r="J22" s="166">
        <v>340</v>
      </c>
      <c r="K22" s="166">
        <v>227</v>
      </c>
      <c r="L22" s="166">
        <v>177</v>
      </c>
      <c r="M22" s="166">
        <v>220</v>
      </c>
      <c r="N22" s="166">
        <v>239</v>
      </c>
      <c r="O22" s="166">
        <v>261</v>
      </c>
      <c r="P22" s="154">
        <f>D22/$C22*100</f>
        <v>37.317784256559769</v>
      </c>
      <c r="Q22" s="154">
        <f t="shared" ref="Q22:AA22" si="15">E22/$C22*100</f>
        <v>29.008746355685133</v>
      </c>
      <c r="R22" s="154">
        <f t="shared" si="15"/>
        <v>2.9154518950437316</v>
      </c>
      <c r="S22" s="154">
        <f t="shared" si="15"/>
        <v>9.3294460641399422</v>
      </c>
      <c r="T22" s="154">
        <f t="shared" si="15"/>
        <v>20.699708454810494</v>
      </c>
      <c r="U22" s="154">
        <f t="shared" si="15"/>
        <v>5.8309037900874632</v>
      </c>
      <c r="V22" s="154">
        <f t="shared" si="15"/>
        <v>49.562682215743443</v>
      </c>
      <c r="W22" s="154">
        <f t="shared" si="15"/>
        <v>33.090379008746353</v>
      </c>
      <c r="X22" s="154">
        <f t="shared" si="15"/>
        <v>25.801749271137027</v>
      </c>
      <c r="Y22" s="154">
        <f t="shared" si="15"/>
        <v>32.069970845481052</v>
      </c>
      <c r="Z22" s="154">
        <f t="shared" si="15"/>
        <v>34.839650145772595</v>
      </c>
      <c r="AA22" s="154">
        <f t="shared" si="15"/>
        <v>38.046647230320701</v>
      </c>
    </row>
    <row r="23" spans="1:27" ht="24" customHeight="1" x14ac:dyDescent="0.25">
      <c r="A23" s="151">
        <v>10</v>
      </c>
      <c r="B23" s="152" t="s">
        <v>87</v>
      </c>
      <c r="C23" s="153">
        <v>3142</v>
      </c>
      <c r="D23" s="166">
        <v>581</v>
      </c>
      <c r="E23" s="166">
        <v>1054</v>
      </c>
      <c r="F23" s="166">
        <v>198</v>
      </c>
      <c r="G23" s="166">
        <v>3142</v>
      </c>
      <c r="H23" s="166">
        <v>1217</v>
      </c>
      <c r="I23" s="166">
        <v>92</v>
      </c>
      <c r="J23" s="166">
        <v>701</v>
      </c>
      <c r="K23" s="166">
        <v>923</v>
      </c>
      <c r="L23" s="166">
        <v>231</v>
      </c>
      <c r="M23" s="166">
        <v>2396</v>
      </c>
      <c r="N23" s="166">
        <v>825</v>
      </c>
      <c r="O23" s="166">
        <v>364</v>
      </c>
      <c r="P23" s="154">
        <f>D23/$C23*100</f>
        <v>18.491406747294718</v>
      </c>
      <c r="Q23" s="154">
        <f t="shared" ref="Q23:AA24" si="16">E23/$C23*100</f>
        <v>33.545512412476128</v>
      </c>
      <c r="R23" s="154">
        <f t="shared" si="16"/>
        <v>6.3017186505410567</v>
      </c>
      <c r="S23" s="154">
        <f t="shared" si="16"/>
        <v>100</v>
      </c>
      <c r="T23" s="154">
        <f t="shared" si="16"/>
        <v>38.733290897517506</v>
      </c>
      <c r="U23" s="154">
        <f t="shared" si="16"/>
        <v>2.9280712921705918</v>
      </c>
      <c r="V23" s="154">
        <f t="shared" si="16"/>
        <v>22.310630171865053</v>
      </c>
      <c r="W23" s="154">
        <f t="shared" si="16"/>
        <v>29.376193507320181</v>
      </c>
      <c r="X23" s="154">
        <f t="shared" si="16"/>
        <v>7.3520050922978992</v>
      </c>
      <c r="Y23" s="154">
        <f t="shared" si="16"/>
        <v>76.257161043921073</v>
      </c>
      <c r="Z23" s="154">
        <f t="shared" si="16"/>
        <v>26.257161043921069</v>
      </c>
      <c r="AA23" s="154">
        <f t="shared" si="16"/>
        <v>11.58497772119669</v>
      </c>
    </row>
    <row r="24" spans="1:27" ht="20.100000000000001" customHeight="1" x14ac:dyDescent="0.25">
      <c r="A24" s="151">
        <v>11</v>
      </c>
      <c r="B24" s="152" t="s">
        <v>88</v>
      </c>
      <c r="C24" s="171">
        <v>4734</v>
      </c>
      <c r="D24" s="172">
        <v>404</v>
      </c>
      <c r="E24" s="172">
        <v>1685</v>
      </c>
      <c r="F24" s="172">
        <v>1012</v>
      </c>
      <c r="G24" s="172">
        <v>0</v>
      </c>
      <c r="H24" s="172">
        <v>2033</v>
      </c>
      <c r="I24" s="173">
        <v>268</v>
      </c>
      <c r="J24" s="173">
        <v>46</v>
      </c>
      <c r="K24" s="173">
        <v>2266</v>
      </c>
      <c r="L24" s="172">
        <v>0</v>
      </c>
      <c r="M24" s="172">
        <v>4396</v>
      </c>
      <c r="N24" s="172">
        <v>761</v>
      </c>
      <c r="O24" s="172">
        <v>282</v>
      </c>
      <c r="P24" s="154">
        <f>D24/$C24*100</f>
        <v>8.5340092944655677</v>
      </c>
      <c r="Q24" s="154">
        <f t="shared" si="16"/>
        <v>35.593578369243765</v>
      </c>
      <c r="R24" s="154">
        <f t="shared" si="16"/>
        <v>21.377270806928603</v>
      </c>
      <c r="S24" s="154">
        <f t="shared" si="16"/>
        <v>0</v>
      </c>
      <c r="T24" s="154">
        <f t="shared" si="16"/>
        <v>42.944655682298269</v>
      </c>
      <c r="U24" s="154">
        <f t="shared" si="16"/>
        <v>5.6611744824672581</v>
      </c>
      <c r="V24" s="154">
        <f t="shared" si="16"/>
        <v>0.97169412758766371</v>
      </c>
      <c r="W24" s="154">
        <f t="shared" si="16"/>
        <v>47.866497676383609</v>
      </c>
      <c r="X24" s="154">
        <f t="shared" si="16"/>
        <v>0</v>
      </c>
      <c r="Y24" s="154">
        <f t="shared" si="16"/>
        <v>92.860160540768916</v>
      </c>
      <c r="Z24" s="154">
        <f t="shared" si="16"/>
        <v>16.075200675961131</v>
      </c>
      <c r="AA24" s="154">
        <f t="shared" si="16"/>
        <v>5.9569074778200255</v>
      </c>
    </row>
    <row r="25" spans="1:27" ht="20.100000000000001" customHeight="1" x14ac:dyDescent="0.25">
      <c r="A25" s="159">
        <v>12</v>
      </c>
      <c r="B25" s="174" t="s">
        <v>91</v>
      </c>
      <c r="C25" s="161">
        <v>3621</v>
      </c>
      <c r="D25" s="175">
        <v>468</v>
      </c>
      <c r="E25" s="175">
        <v>1567</v>
      </c>
      <c r="F25" s="175">
        <v>275</v>
      </c>
      <c r="G25" s="175">
        <v>14</v>
      </c>
      <c r="H25" s="175">
        <v>1220</v>
      </c>
      <c r="I25" s="175">
        <v>199</v>
      </c>
      <c r="J25" s="175">
        <v>764</v>
      </c>
      <c r="K25" s="175">
        <v>1744</v>
      </c>
      <c r="L25" s="175">
        <v>412</v>
      </c>
      <c r="M25" s="175">
        <v>2756</v>
      </c>
      <c r="N25" s="175">
        <v>1030</v>
      </c>
      <c r="O25" s="175">
        <v>432</v>
      </c>
      <c r="P25" s="176">
        <f t="shared" ref="P25:P33" si="17">D25/$C25*100</f>
        <v>12.924606462303231</v>
      </c>
      <c r="Q25" s="176">
        <f t="shared" ref="Q25:AA26" si="18">E25/$C25*100</f>
        <v>43.275338304335818</v>
      </c>
      <c r="R25" s="176">
        <f t="shared" si="18"/>
        <v>7.5945871306268984</v>
      </c>
      <c r="S25" s="176">
        <f t="shared" si="18"/>
        <v>0.38663352665009665</v>
      </c>
      <c r="T25" s="176">
        <f t="shared" si="18"/>
        <v>33.692350179508423</v>
      </c>
      <c r="U25" s="176">
        <f t="shared" si="18"/>
        <v>5.4957194145263744</v>
      </c>
      <c r="V25" s="176">
        <f t="shared" si="18"/>
        <v>21.099143882905274</v>
      </c>
      <c r="W25" s="176">
        <f t="shared" si="18"/>
        <v>48.163490748412045</v>
      </c>
      <c r="X25" s="176">
        <f t="shared" si="18"/>
        <v>11.378072355702844</v>
      </c>
      <c r="Y25" s="176">
        <f t="shared" si="18"/>
        <v>76.111571389119021</v>
      </c>
      <c r="Z25" s="176">
        <f t="shared" si="18"/>
        <v>28.445180889257109</v>
      </c>
      <c r="AA25" s="176">
        <f t="shared" si="18"/>
        <v>11.930405965202983</v>
      </c>
    </row>
    <row r="26" spans="1:27" ht="30" customHeight="1" x14ac:dyDescent="0.25">
      <c r="A26" s="15" t="s">
        <v>12</v>
      </c>
      <c r="B26" s="26" t="s">
        <v>13</v>
      </c>
      <c r="C26" s="48">
        <f>SUM(C27:C38)</f>
        <v>42147</v>
      </c>
      <c r="D26" s="48">
        <f t="shared" ref="D26:O26" si="19">SUM(D27:D38)</f>
        <v>8473</v>
      </c>
      <c r="E26" s="48">
        <f t="shared" si="19"/>
        <v>12902</v>
      </c>
      <c r="F26" s="48">
        <f t="shared" si="19"/>
        <v>4699</v>
      </c>
      <c r="G26" s="48">
        <f t="shared" si="19"/>
        <v>4027</v>
      </c>
      <c r="H26" s="48">
        <f t="shared" si="19"/>
        <v>14692</v>
      </c>
      <c r="I26" s="48">
        <f t="shared" si="19"/>
        <v>2361</v>
      </c>
      <c r="J26" s="48">
        <f t="shared" si="19"/>
        <v>13960</v>
      </c>
      <c r="K26" s="48">
        <f t="shared" si="19"/>
        <v>18120</v>
      </c>
      <c r="L26" s="48">
        <f t="shared" si="19"/>
        <v>5583</v>
      </c>
      <c r="M26" s="48">
        <f t="shared" si="19"/>
        <v>32499</v>
      </c>
      <c r="N26" s="48">
        <f t="shared" si="19"/>
        <v>10250</v>
      </c>
      <c r="O26" s="48">
        <f t="shared" si="19"/>
        <v>5338</v>
      </c>
      <c r="P26" s="50">
        <f t="shared" si="17"/>
        <v>20.103447457707546</v>
      </c>
      <c r="Q26" s="50">
        <f t="shared" si="18"/>
        <v>30.611905948228816</v>
      </c>
      <c r="R26" s="50">
        <f t="shared" si="18"/>
        <v>11.149073480912046</v>
      </c>
      <c r="S26" s="50">
        <f t="shared" si="18"/>
        <v>9.5546539492727831</v>
      </c>
      <c r="T26" s="50">
        <f t="shared" si="18"/>
        <v>34.858946069708402</v>
      </c>
      <c r="U26" s="50">
        <f t="shared" si="18"/>
        <v>5.6018221937504453</v>
      </c>
      <c r="V26" s="50">
        <f t="shared" si="18"/>
        <v>33.122167651315628</v>
      </c>
      <c r="W26" s="50">
        <f t="shared" si="18"/>
        <v>42.992383799558688</v>
      </c>
      <c r="X26" s="50">
        <f t="shared" si="18"/>
        <v>13.246494412413695</v>
      </c>
      <c r="Y26" s="50">
        <f t="shared" si="18"/>
        <v>77.108691010036296</v>
      </c>
      <c r="Z26" s="50">
        <f t="shared" si="18"/>
        <v>24.31964315372387</v>
      </c>
      <c r="AA26" s="50">
        <f t="shared" si="18"/>
        <v>12.665195624836882</v>
      </c>
    </row>
    <row r="27" spans="1:27" ht="20.100000000000001" customHeight="1" x14ac:dyDescent="0.25">
      <c r="A27" s="147">
        <v>1</v>
      </c>
      <c r="B27" s="177" t="s">
        <v>80</v>
      </c>
      <c r="C27" s="178">
        <f>C14+C4</f>
        <v>78</v>
      </c>
      <c r="D27" s="178">
        <f t="shared" ref="D27:O27" si="20">D14+D4</f>
        <v>30</v>
      </c>
      <c r="E27" s="178">
        <f t="shared" si="20"/>
        <v>29</v>
      </c>
      <c r="F27" s="178">
        <f t="shared" si="20"/>
        <v>10</v>
      </c>
      <c r="G27" s="178">
        <f t="shared" si="20"/>
        <v>4</v>
      </c>
      <c r="H27" s="178">
        <f t="shared" si="20"/>
        <v>21</v>
      </c>
      <c r="I27" s="178">
        <f t="shared" si="20"/>
        <v>3</v>
      </c>
      <c r="J27" s="178">
        <f t="shared" si="20"/>
        <v>24</v>
      </c>
      <c r="K27" s="178">
        <f t="shared" si="20"/>
        <v>13</v>
      </c>
      <c r="L27" s="178">
        <f t="shared" si="20"/>
        <v>5</v>
      </c>
      <c r="M27" s="178">
        <f t="shared" si="20"/>
        <v>52</v>
      </c>
      <c r="N27" s="178">
        <f t="shared" si="20"/>
        <v>37</v>
      </c>
      <c r="O27" s="178">
        <f t="shared" si="20"/>
        <v>27</v>
      </c>
      <c r="P27" s="179">
        <f t="shared" si="17"/>
        <v>38.461538461538467</v>
      </c>
      <c r="Q27" s="179">
        <f t="shared" ref="Q27:AA28" si="21">E27/$C27*100</f>
        <v>37.179487179487182</v>
      </c>
      <c r="R27" s="179">
        <f t="shared" si="21"/>
        <v>12.820512820512819</v>
      </c>
      <c r="S27" s="179">
        <f t="shared" si="21"/>
        <v>5.1282051282051277</v>
      </c>
      <c r="T27" s="179">
        <f t="shared" si="21"/>
        <v>26.923076923076923</v>
      </c>
      <c r="U27" s="179">
        <f t="shared" si="21"/>
        <v>3.8461538461538463</v>
      </c>
      <c r="V27" s="179">
        <f t="shared" si="21"/>
        <v>30.76923076923077</v>
      </c>
      <c r="W27" s="179">
        <f t="shared" si="21"/>
        <v>16.666666666666664</v>
      </c>
      <c r="X27" s="179">
        <f t="shared" si="21"/>
        <v>6.4102564102564097</v>
      </c>
      <c r="Y27" s="179">
        <f t="shared" si="21"/>
        <v>66.666666666666657</v>
      </c>
      <c r="Z27" s="179">
        <f t="shared" si="21"/>
        <v>47.435897435897431</v>
      </c>
      <c r="AA27" s="179">
        <f t="shared" si="21"/>
        <v>34.615384615384613</v>
      </c>
    </row>
    <row r="28" spans="1:27" ht="20.100000000000001" customHeight="1" x14ac:dyDescent="0.25">
      <c r="A28" s="151">
        <v>2</v>
      </c>
      <c r="B28" s="91" t="s">
        <v>81</v>
      </c>
      <c r="C28" s="153">
        <f>C5+C15</f>
        <v>4282</v>
      </c>
      <c r="D28" s="153">
        <f t="shared" ref="D28:O28" si="22">D5+D15</f>
        <v>639</v>
      </c>
      <c r="E28" s="153">
        <f t="shared" si="22"/>
        <v>1412</v>
      </c>
      <c r="F28" s="153">
        <f t="shared" si="22"/>
        <v>488</v>
      </c>
      <c r="G28" s="153">
        <f t="shared" si="22"/>
        <v>233</v>
      </c>
      <c r="H28" s="153">
        <f t="shared" si="22"/>
        <v>1468</v>
      </c>
      <c r="I28" s="153">
        <f t="shared" si="22"/>
        <v>735</v>
      </c>
      <c r="J28" s="153">
        <f t="shared" si="22"/>
        <v>2249</v>
      </c>
      <c r="K28" s="153">
        <f t="shared" si="22"/>
        <v>2240</v>
      </c>
      <c r="L28" s="153">
        <f t="shared" si="22"/>
        <v>850</v>
      </c>
      <c r="M28" s="153">
        <f t="shared" si="22"/>
        <v>3250</v>
      </c>
      <c r="N28" s="153">
        <f t="shared" si="22"/>
        <v>1403</v>
      </c>
      <c r="O28" s="153">
        <f t="shared" si="22"/>
        <v>898</v>
      </c>
      <c r="P28" s="180">
        <f t="shared" si="17"/>
        <v>14.922933208780945</v>
      </c>
      <c r="Q28" s="180">
        <f t="shared" si="21"/>
        <v>32.975245212517521</v>
      </c>
      <c r="R28" s="180">
        <f t="shared" si="21"/>
        <v>11.396543671181691</v>
      </c>
      <c r="S28" s="180">
        <f t="shared" si="21"/>
        <v>5.4413825315273234</v>
      </c>
      <c r="T28" s="180">
        <f t="shared" si="21"/>
        <v>34.283045305931807</v>
      </c>
      <c r="U28" s="180">
        <f t="shared" si="21"/>
        <v>17.164876226062585</v>
      </c>
      <c r="V28" s="180">
        <f t="shared" si="21"/>
        <v>52.522185894441854</v>
      </c>
      <c r="W28" s="180">
        <f t="shared" si="21"/>
        <v>52.312003736571697</v>
      </c>
      <c r="X28" s="180">
        <f t="shared" si="21"/>
        <v>19.850537132181223</v>
      </c>
      <c r="Y28" s="180">
        <f t="shared" si="21"/>
        <v>75.899112564222321</v>
      </c>
      <c r="Z28" s="180">
        <f t="shared" si="21"/>
        <v>32.765063054647356</v>
      </c>
      <c r="AA28" s="180">
        <f t="shared" si="21"/>
        <v>20.971508640822044</v>
      </c>
    </row>
    <row r="29" spans="1:27" ht="20.100000000000001" customHeight="1" x14ac:dyDescent="0.25">
      <c r="A29" s="151">
        <v>3</v>
      </c>
      <c r="B29" s="91" t="s">
        <v>82</v>
      </c>
      <c r="C29" s="153">
        <f>C6+C16</f>
        <v>3954</v>
      </c>
      <c r="D29" s="153">
        <f t="shared" ref="D29:O29" si="23">D6+D16</f>
        <v>414</v>
      </c>
      <c r="E29" s="153">
        <f t="shared" si="23"/>
        <v>1021</v>
      </c>
      <c r="F29" s="153">
        <f t="shared" si="23"/>
        <v>347</v>
      </c>
      <c r="G29" s="153">
        <f t="shared" si="23"/>
        <v>120</v>
      </c>
      <c r="H29" s="153">
        <f t="shared" si="23"/>
        <v>1324</v>
      </c>
      <c r="I29" s="153">
        <f t="shared" si="23"/>
        <v>70</v>
      </c>
      <c r="J29" s="153">
        <f t="shared" si="23"/>
        <v>1867</v>
      </c>
      <c r="K29" s="153">
        <f t="shared" si="23"/>
        <v>1809</v>
      </c>
      <c r="L29" s="153">
        <f t="shared" si="23"/>
        <v>860</v>
      </c>
      <c r="M29" s="153">
        <f t="shared" si="23"/>
        <v>3602</v>
      </c>
      <c r="N29" s="153">
        <f t="shared" si="23"/>
        <v>1027</v>
      </c>
      <c r="O29" s="153">
        <f t="shared" si="23"/>
        <v>356</v>
      </c>
      <c r="P29" s="180">
        <f t="shared" si="17"/>
        <v>10.47040971168437</v>
      </c>
      <c r="Q29" s="180">
        <f t="shared" ref="Q29:AA29" si="24">E29/$C29*100</f>
        <v>25.821952453211939</v>
      </c>
      <c r="R29" s="180">
        <f t="shared" si="24"/>
        <v>8.7759231158320681</v>
      </c>
      <c r="S29" s="180">
        <f t="shared" si="24"/>
        <v>3.0349013657056148</v>
      </c>
      <c r="T29" s="180">
        <f t="shared" si="24"/>
        <v>33.485078401618615</v>
      </c>
      <c r="U29" s="180">
        <f t="shared" si="24"/>
        <v>1.7703591299949417</v>
      </c>
      <c r="V29" s="180">
        <f t="shared" si="24"/>
        <v>47.218007081436518</v>
      </c>
      <c r="W29" s="180">
        <f t="shared" si="24"/>
        <v>45.751138088012141</v>
      </c>
      <c r="X29" s="180">
        <f t="shared" si="24"/>
        <v>21.750126454223569</v>
      </c>
      <c r="Y29" s="180">
        <f t="shared" si="24"/>
        <v>91.097622660596869</v>
      </c>
      <c r="Z29" s="180">
        <f t="shared" si="24"/>
        <v>25.973697521497218</v>
      </c>
      <c r="AA29" s="180">
        <f t="shared" si="24"/>
        <v>9.0035407182599911</v>
      </c>
    </row>
    <row r="30" spans="1:27" ht="20.100000000000001" customHeight="1" x14ac:dyDescent="0.25">
      <c r="A30" s="151">
        <v>4</v>
      </c>
      <c r="B30" s="152" t="s">
        <v>83</v>
      </c>
      <c r="C30" s="153">
        <f>C7+C17</f>
        <v>1040</v>
      </c>
      <c r="D30" s="153">
        <f t="shared" ref="D30:O30" si="25">D7+D17</f>
        <v>303</v>
      </c>
      <c r="E30" s="153">
        <f t="shared" si="25"/>
        <v>447</v>
      </c>
      <c r="F30" s="153">
        <f t="shared" si="25"/>
        <v>228</v>
      </c>
      <c r="G30" s="153">
        <f t="shared" si="25"/>
        <v>15</v>
      </c>
      <c r="H30" s="153">
        <f t="shared" si="25"/>
        <v>461</v>
      </c>
      <c r="I30" s="153">
        <f t="shared" si="25"/>
        <v>43</v>
      </c>
      <c r="J30" s="153">
        <f t="shared" si="25"/>
        <v>21</v>
      </c>
      <c r="K30" s="153">
        <f t="shared" si="25"/>
        <v>275</v>
      </c>
      <c r="L30" s="153">
        <f t="shared" si="25"/>
        <v>72</v>
      </c>
      <c r="M30" s="153">
        <f t="shared" si="25"/>
        <v>908</v>
      </c>
      <c r="N30" s="153">
        <f t="shared" si="25"/>
        <v>393</v>
      </c>
      <c r="O30" s="153">
        <f t="shared" si="25"/>
        <v>159</v>
      </c>
      <c r="P30" s="180">
        <f t="shared" si="17"/>
        <v>29.134615384615387</v>
      </c>
      <c r="Q30" s="180">
        <f t="shared" ref="Q30:AA32" si="26">E30/$C30*100</f>
        <v>42.980769230769234</v>
      </c>
      <c r="R30" s="180">
        <f t="shared" si="26"/>
        <v>21.923076923076923</v>
      </c>
      <c r="S30" s="180">
        <f t="shared" si="26"/>
        <v>1.4423076923076923</v>
      </c>
      <c r="T30" s="180">
        <f t="shared" si="26"/>
        <v>44.326923076923073</v>
      </c>
      <c r="U30" s="180">
        <f t="shared" si="26"/>
        <v>4.1346153846153841</v>
      </c>
      <c r="V30" s="180">
        <f t="shared" si="26"/>
        <v>2.0192307692307692</v>
      </c>
      <c r="W30" s="180">
        <f t="shared" si="26"/>
        <v>26.442307692307693</v>
      </c>
      <c r="X30" s="180">
        <f t="shared" si="26"/>
        <v>6.9230769230769234</v>
      </c>
      <c r="Y30" s="180">
        <f t="shared" si="26"/>
        <v>87.307692307692307</v>
      </c>
      <c r="Z30" s="180">
        <f t="shared" si="26"/>
        <v>37.78846153846154</v>
      </c>
      <c r="AA30" s="180">
        <f t="shared" si="26"/>
        <v>15.28846153846154</v>
      </c>
    </row>
    <row r="31" spans="1:27" ht="20.100000000000001" customHeight="1" x14ac:dyDescent="0.25">
      <c r="A31" s="151">
        <v>5</v>
      </c>
      <c r="B31" s="152" t="s">
        <v>89</v>
      </c>
      <c r="C31" s="153">
        <f>C18</f>
        <v>2722</v>
      </c>
      <c r="D31" s="153">
        <f t="shared" ref="D31:O31" si="27">D18</f>
        <v>1360</v>
      </c>
      <c r="E31" s="153">
        <f t="shared" si="27"/>
        <v>1110</v>
      </c>
      <c r="F31" s="153">
        <f t="shared" si="27"/>
        <v>162</v>
      </c>
      <c r="G31" s="153">
        <f t="shared" si="27"/>
        <v>20</v>
      </c>
      <c r="H31" s="153">
        <f t="shared" si="27"/>
        <v>874</v>
      </c>
      <c r="I31" s="153">
        <f t="shared" si="27"/>
        <v>110</v>
      </c>
      <c r="J31" s="153">
        <f t="shared" si="27"/>
        <v>422</v>
      </c>
      <c r="K31" s="153">
        <f t="shared" si="27"/>
        <v>715</v>
      </c>
      <c r="L31" s="153">
        <f t="shared" si="27"/>
        <v>721</v>
      </c>
      <c r="M31" s="153">
        <f t="shared" si="27"/>
        <v>1369</v>
      </c>
      <c r="N31" s="153">
        <f t="shared" si="27"/>
        <v>508</v>
      </c>
      <c r="O31" s="153">
        <f t="shared" si="27"/>
        <v>492</v>
      </c>
      <c r="P31" s="154">
        <f t="shared" si="17"/>
        <v>49.96326230712711</v>
      </c>
      <c r="Q31" s="154">
        <f t="shared" si="26"/>
        <v>40.778839088905215</v>
      </c>
      <c r="R31" s="154">
        <f t="shared" si="26"/>
        <v>5.9515062454077885</v>
      </c>
      <c r="S31" s="154">
        <f t="shared" si="26"/>
        <v>0.73475385745775168</v>
      </c>
      <c r="T31" s="154">
        <f t="shared" si="26"/>
        <v>32.108743570903748</v>
      </c>
      <c r="U31" s="154">
        <f t="shared" si="26"/>
        <v>4.0411462160176344</v>
      </c>
      <c r="V31" s="154">
        <f t="shared" si="26"/>
        <v>15.50330639235856</v>
      </c>
      <c r="W31" s="154">
        <f t="shared" si="26"/>
        <v>26.267450404114623</v>
      </c>
      <c r="X31" s="154">
        <f t="shared" si="26"/>
        <v>26.487876561351946</v>
      </c>
      <c r="Y31" s="154">
        <f t="shared" si="26"/>
        <v>50.2939015429831</v>
      </c>
      <c r="Z31" s="154">
        <f t="shared" si="26"/>
        <v>18.662747979426893</v>
      </c>
      <c r="AA31" s="154">
        <f t="shared" si="26"/>
        <v>18.074944893460689</v>
      </c>
    </row>
    <row r="32" spans="1:27" ht="20.100000000000001" customHeight="1" x14ac:dyDescent="0.25">
      <c r="A32" s="151">
        <v>6</v>
      </c>
      <c r="B32" s="91" t="s">
        <v>84</v>
      </c>
      <c r="C32" s="153">
        <f>C19+C8</f>
        <v>4408</v>
      </c>
      <c r="D32" s="153">
        <f t="shared" ref="D32:O32" si="28">D19+D8</f>
        <v>851</v>
      </c>
      <c r="E32" s="153">
        <f t="shared" si="28"/>
        <v>1348</v>
      </c>
      <c r="F32" s="153">
        <f t="shared" si="28"/>
        <v>544</v>
      </c>
      <c r="G32" s="153">
        <f t="shared" si="28"/>
        <v>273</v>
      </c>
      <c r="H32" s="153">
        <f t="shared" si="28"/>
        <v>1188</v>
      </c>
      <c r="I32" s="153">
        <f t="shared" si="28"/>
        <v>203</v>
      </c>
      <c r="J32" s="153">
        <f t="shared" si="28"/>
        <v>2340</v>
      </c>
      <c r="K32" s="153">
        <f t="shared" si="28"/>
        <v>2223</v>
      </c>
      <c r="L32" s="153">
        <f t="shared" si="28"/>
        <v>1083</v>
      </c>
      <c r="M32" s="153">
        <f t="shared" si="28"/>
        <v>3180</v>
      </c>
      <c r="N32" s="153">
        <f t="shared" si="28"/>
        <v>1169</v>
      </c>
      <c r="O32" s="153">
        <f t="shared" si="28"/>
        <v>646</v>
      </c>
      <c r="P32" s="180">
        <f t="shared" si="17"/>
        <v>19.305807622504538</v>
      </c>
      <c r="Q32" s="180">
        <f t="shared" si="26"/>
        <v>30.58076225045372</v>
      </c>
      <c r="R32" s="180">
        <f t="shared" si="26"/>
        <v>12.341197822141561</v>
      </c>
      <c r="S32" s="180">
        <f t="shared" si="26"/>
        <v>6.1932849364791283</v>
      </c>
      <c r="T32" s="180">
        <f t="shared" si="26"/>
        <v>26.950998185117967</v>
      </c>
      <c r="U32" s="180">
        <f t="shared" si="26"/>
        <v>4.6052631578947363</v>
      </c>
      <c r="V32" s="180">
        <f t="shared" si="26"/>
        <v>53.085299455535392</v>
      </c>
      <c r="W32" s="180">
        <f t="shared" si="26"/>
        <v>50.431034482758619</v>
      </c>
      <c r="X32" s="180">
        <f t="shared" si="26"/>
        <v>24.568965517241377</v>
      </c>
      <c r="Y32" s="180">
        <f t="shared" si="26"/>
        <v>72.141560798548099</v>
      </c>
      <c r="Z32" s="180">
        <f t="shared" si="26"/>
        <v>26.519963702359345</v>
      </c>
      <c r="AA32" s="180">
        <f t="shared" si="26"/>
        <v>14.655172413793101</v>
      </c>
    </row>
    <row r="33" spans="1:29" s="32" customFormat="1" ht="20.100000000000001" customHeight="1" x14ac:dyDescent="0.25">
      <c r="A33" s="155">
        <v>7</v>
      </c>
      <c r="B33" s="167" t="s">
        <v>85</v>
      </c>
      <c r="C33" s="168">
        <f>C20+C9</f>
        <v>4211</v>
      </c>
      <c r="D33" s="168">
        <f t="shared" ref="D33:O33" si="29">D20+D9</f>
        <v>1012</v>
      </c>
      <c r="E33" s="168">
        <f t="shared" si="29"/>
        <v>1199</v>
      </c>
      <c r="F33" s="168">
        <f t="shared" si="29"/>
        <v>632</v>
      </c>
      <c r="G33" s="168">
        <f t="shared" si="29"/>
        <v>8</v>
      </c>
      <c r="H33" s="168">
        <f t="shared" si="29"/>
        <v>1915</v>
      </c>
      <c r="I33" s="168">
        <f t="shared" si="29"/>
        <v>275</v>
      </c>
      <c r="J33" s="168">
        <f t="shared" si="29"/>
        <v>615</v>
      </c>
      <c r="K33" s="168">
        <f t="shared" si="29"/>
        <v>841</v>
      </c>
      <c r="L33" s="168">
        <f t="shared" si="29"/>
        <v>346</v>
      </c>
      <c r="M33" s="168">
        <f t="shared" si="29"/>
        <v>2717</v>
      </c>
      <c r="N33" s="168">
        <f t="shared" si="29"/>
        <v>515</v>
      </c>
      <c r="O33" s="168">
        <f t="shared" si="29"/>
        <v>440</v>
      </c>
      <c r="P33" s="181">
        <f t="shared" si="17"/>
        <v>24.032296366658752</v>
      </c>
      <c r="Q33" s="181">
        <f t="shared" ref="Q33:AA34" si="30">E33/$C33*100</f>
        <v>28.473046782236999</v>
      </c>
      <c r="R33" s="181">
        <f t="shared" si="30"/>
        <v>15.008311564948942</v>
      </c>
      <c r="S33" s="181">
        <f t="shared" si="30"/>
        <v>0.18997862740441701</v>
      </c>
      <c r="T33" s="181">
        <f t="shared" si="30"/>
        <v>45.476133934932321</v>
      </c>
      <c r="U33" s="181">
        <f t="shared" si="30"/>
        <v>6.5305153170268344</v>
      </c>
      <c r="V33" s="181">
        <f t="shared" si="30"/>
        <v>14.604606981714557</v>
      </c>
      <c r="W33" s="181">
        <f t="shared" si="30"/>
        <v>19.971503205889338</v>
      </c>
      <c r="X33" s="181">
        <f t="shared" si="30"/>
        <v>8.2165756352410355</v>
      </c>
      <c r="Y33" s="181">
        <f t="shared" si="30"/>
        <v>64.521491332225125</v>
      </c>
      <c r="Z33" s="181">
        <f t="shared" si="30"/>
        <v>12.229874139159344</v>
      </c>
      <c r="AA33" s="181">
        <f t="shared" si="30"/>
        <v>10.448824507242934</v>
      </c>
    </row>
    <row r="34" spans="1:29" ht="20.100000000000001" customHeight="1" x14ac:dyDescent="0.25">
      <c r="A34" s="151">
        <v>8</v>
      </c>
      <c r="B34" s="152" t="s">
        <v>86</v>
      </c>
      <c r="C34" s="171">
        <f>C21+C10</f>
        <v>9238</v>
      </c>
      <c r="D34" s="171">
        <f t="shared" ref="D34:O34" si="31">D21+D10</f>
        <v>2139</v>
      </c>
      <c r="E34" s="171">
        <f t="shared" si="31"/>
        <v>1815</v>
      </c>
      <c r="F34" s="171">
        <f t="shared" si="31"/>
        <v>783</v>
      </c>
      <c r="G34" s="171">
        <f t="shared" si="31"/>
        <v>105</v>
      </c>
      <c r="H34" s="171">
        <f t="shared" si="31"/>
        <v>2827</v>
      </c>
      <c r="I34" s="171">
        <f t="shared" si="31"/>
        <v>322</v>
      </c>
      <c r="J34" s="171">
        <f t="shared" si="31"/>
        <v>4563</v>
      </c>
      <c r="K34" s="171">
        <f t="shared" si="31"/>
        <v>4844</v>
      </c>
      <c r="L34" s="171">
        <f t="shared" si="31"/>
        <v>826</v>
      </c>
      <c r="M34" s="171">
        <f t="shared" si="31"/>
        <v>7652</v>
      </c>
      <c r="N34" s="171">
        <f t="shared" si="31"/>
        <v>2323</v>
      </c>
      <c r="O34" s="171">
        <f t="shared" si="31"/>
        <v>978</v>
      </c>
      <c r="P34" s="180">
        <f>D34/$C34*100</f>
        <v>23.154362416107382</v>
      </c>
      <c r="Q34" s="180">
        <f t="shared" si="30"/>
        <v>19.647109764018186</v>
      </c>
      <c r="R34" s="180">
        <f t="shared" si="30"/>
        <v>8.4758605758822263</v>
      </c>
      <c r="S34" s="180">
        <f t="shared" si="30"/>
        <v>1.1366096557696472</v>
      </c>
      <c r="T34" s="180">
        <f t="shared" si="30"/>
        <v>30.601861874864689</v>
      </c>
      <c r="U34" s="180">
        <f t="shared" si="30"/>
        <v>3.4856029443602514</v>
      </c>
      <c r="V34" s="180">
        <f t="shared" si="30"/>
        <v>49.39380818358952</v>
      </c>
      <c r="W34" s="180">
        <f t="shared" si="30"/>
        <v>52.435592119506389</v>
      </c>
      <c r="X34" s="180">
        <f t="shared" si="30"/>
        <v>8.941329292054558</v>
      </c>
      <c r="Y34" s="180">
        <f t="shared" si="30"/>
        <v>82.831781770946094</v>
      </c>
      <c r="Z34" s="180">
        <f t="shared" si="30"/>
        <v>25.146135527170383</v>
      </c>
      <c r="AA34" s="180">
        <f t="shared" si="30"/>
        <v>10.586707079454428</v>
      </c>
      <c r="AC34" s="13"/>
    </row>
    <row r="35" spans="1:29" ht="20.100000000000001" customHeight="1" x14ac:dyDescent="0.25">
      <c r="A35" s="151">
        <v>9</v>
      </c>
      <c r="B35" s="152" t="s">
        <v>90</v>
      </c>
      <c r="C35" s="153">
        <f>C22</f>
        <v>686</v>
      </c>
      <c r="D35" s="153">
        <f t="shared" ref="D35:O35" si="32">D22</f>
        <v>256</v>
      </c>
      <c r="E35" s="153">
        <f t="shared" si="32"/>
        <v>199</v>
      </c>
      <c r="F35" s="153">
        <f t="shared" si="32"/>
        <v>20</v>
      </c>
      <c r="G35" s="153">
        <f t="shared" si="32"/>
        <v>64</v>
      </c>
      <c r="H35" s="153">
        <f t="shared" si="32"/>
        <v>142</v>
      </c>
      <c r="I35" s="153">
        <f t="shared" si="32"/>
        <v>40</v>
      </c>
      <c r="J35" s="153">
        <f t="shared" si="32"/>
        <v>340</v>
      </c>
      <c r="K35" s="153">
        <f t="shared" si="32"/>
        <v>227</v>
      </c>
      <c r="L35" s="153">
        <f t="shared" si="32"/>
        <v>177</v>
      </c>
      <c r="M35" s="153">
        <f t="shared" si="32"/>
        <v>220</v>
      </c>
      <c r="N35" s="153">
        <f t="shared" si="32"/>
        <v>239</v>
      </c>
      <c r="O35" s="153">
        <f t="shared" si="32"/>
        <v>261</v>
      </c>
      <c r="P35" s="180">
        <v>22.81722933643772</v>
      </c>
      <c r="Q35" s="180">
        <v>33.993015133876604</v>
      </c>
      <c r="R35" s="180">
        <v>5.7043073341094299</v>
      </c>
      <c r="S35" s="154">
        <v>7.1012805587892895</v>
      </c>
      <c r="T35" s="180">
        <v>18.044237485448196</v>
      </c>
      <c r="U35" s="180">
        <v>6.8684516880093138</v>
      </c>
      <c r="V35" s="180">
        <v>55.413271245634455</v>
      </c>
      <c r="W35" s="180">
        <v>45.518044237485448</v>
      </c>
      <c r="X35" s="154">
        <v>22.351571594877765</v>
      </c>
      <c r="Y35" s="180">
        <v>31.08265424912689</v>
      </c>
      <c r="Z35" s="180">
        <v>52.270081490104772</v>
      </c>
      <c r="AA35" s="180">
        <v>32.479627473806758</v>
      </c>
    </row>
    <row r="36" spans="1:29" ht="20.100000000000001" customHeight="1" x14ac:dyDescent="0.25">
      <c r="A36" s="151">
        <v>10</v>
      </c>
      <c r="B36" s="152" t="s">
        <v>87</v>
      </c>
      <c r="C36" s="153">
        <f>C23+C11</f>
        <v>3171</v>
      </c>
      <c r="D36" s="153">
        <f t="shared" ref="D36:O36" si="33">D23+D11</f>
        <v>596</v>
      </c>
      <c r="E36" s="153">
        <f t="shared" si="33"/>
        <v>1069</v>
      </c>
      <c r="F36" s="153">
        <f t="shared" si="33"/>
        <v>198</v>
      </c>
      <c r="G36" s="153">
        <f t="shared" si="33"/>
        <v>3171</v>
      </c>
      <c r="H36" s="153">
        <f t="shared" si="33"/>
        <v>1219</v>
      </c>
      <c r="I36" s="153">
        <f t="shared" si="33"/>
        <v>93</v>
      </c>
      <c r="J36" s="153">
        <f t="shared" si="33"/>
        <v>709</v>
      </c>
      <c r="K36" s="153">
        <f t="shared" si="33"/>
        <v>923</v>
      </c>
      <c r="L36" s="153">
        <f t="shared" si="33"/>
        <v>231</v>
      </c>
      <c r="M36" s="153">
        <f t="shared" si="33"/>
        <v>2396</v>
      </c>
      <c r="N36" s="153">
        <f t="shared" si="33"/>
        <v>843</v>
      </c>
      <c r="O36" s="153">
        <f t="shared" si="33"/>
        <v>367</v>
      </c>
      <c r="P36" s="180">
        <f>D36/$C36*100</f>
        <v>18.795332702617472</v>
      </c>
      <c r="Q36" s="180">
        <f t="shared" ref="Q36:AA38" si="34">E36/$C36*100</f>
        <v>33.711762850835697</v>
      </c>
      <c r="R36" s="180">
        <f t="shared" si="34"/>
        <v>6.2440870387890257</v>
      </c>
      <c r="S36" s="180">
        <f t="shared" si="34"/>
        <v>100</v>
      </c>
      <c r="T36" s="180">
        <f t="shared" si="34"/>
        <v>38.442131819615263</v>
      </c>
      <c r="U36" s="180">
        <f t="shared" si="34"/>
        <v>2.9328287606433303</v>
      </c>
      <c r="V36" s="180">
        <f t="shared" si="34"/>
        <v>22.358877325764741</v>
      </c>
      <c r="W36" s="180">
        <f t="shared" si="34"/>
        <v>29.107537054556921</v>
      </c>
      <c r="X36" s="180">
        <f t="shared" si="34"/>
        <v>7.2847682119205297</v>
      </c>
      <c r="Y36" s="180">
        <f t="shared" si="34"/>
        <v>75.559760327972242</v>
      </c>
      <c r="Z36" s="180">
        <f t="shared" si="34"/>
        <v>26.584673604541152</v>
      </c>
      <c r="AA36" s="180">
        <f t="shared" si="34"/>
        <v>11.573636076947336</v>
      </c>
    </row>
    <row r="37" spans="1:29" ht="20.100000000000001" customHeight="1" x14ac:dyDescent="0.25">
      <c r="A37" s="151">
        <v>11</v>
      </c>
      <c r="B37" s="152" t="s">
        <v>88</v>
      </c>
      <c r="C37" s="171">
        <f>C24+C12</f>
        <v>4736</v>
      </c>
      <c r="D37" s="171">
        <f t="shared" ref="D37:O37" si="35">D24+D12</f>
        <v>405</v>
      </c>
      <c r="E37" s="171">
        <f t="shared" si="35"/>
        <v>1686</v>
      </c>
      <c r="F37" s="171">
        <f t="shared" si="35"/>
        <v>1012</v>
      </c>
      <c r="G37" s="171">
        <f t="shared" si="35"/>
        <v>0</v>
      </c>
      <c r="H37" s="171">
        <f t="shared" si="35"/>
        <v>2033</v>
      </c>
      <c r="I37" s="171">
        <f t="shared" si="35"/>
        <v>268</v>
      </c>
      <c r="J37" s="171">
        <f t="shared" si="35"/>
        <v>46</v>
      </c>
      <c r="K37" s="171">
        <f t="shared" si="35"/>
        <v>2266</v>
      </c>
      <c r="L37" s="171">
        <f t="shared" si="35"/>
        <v>0</v>
      </c>
      <c r="M37" s="171">
        <f t="shared" si="35"/>
        <v>4397</v>
      </c>
      <c r="N37" s="171">
        <f t="shared" si="35"/>
        <v>763</v>
      </c>
      <c r="O37" s="171">
        <f t="shared" si="35"/>
        <v>282</v>
      </c>
      <c r="P37" s="180">
        <f>D37/$C37*100</f>
        <v>8.5515202702702702</v>
      </c>
      <c r="Q37" s="180">
        <f t="shared" si="34"/>
        <v>35.599662162162161</v>
      </c>
      <c r="R37" s="180">
        <f>F37/$C37*100</f>
        <v>21.368243243243242</v>
      </c>
      <c r="S37" s="180">
        <f t="shared" si="34"/>
        <v>0</v>
      </c>
      <c r="T37" s="180">
        <f t="shared" si="34"/>
        <v>42.926520270270267</v>
      </c>
      <c r="U37" s="180">
        <f t="shared" si="34"/>
        <v>5.6587837837837833</v>
      </c>
      <c r="V37" s="180">
        <f t="shared" si="34"/>
        <v>0.97128378378378377</v>
      </c>
      <c r="W37" s="180">
        <f t="shared" si="34"/>
        <v>47.846283783783782</v>
      </c>
      <c r="X37" s="180">
        <f t="shared" si="34"/>
        <v>0</v>
      </c>
      <c r="Y37" s="180">
        <f t="shared" si="34"/>
        <v>92.842060810810807</v>
      </c>
      <c r="Z37" s="180">
        <f t="shared" si="34"/>
        <v>16.110641891891891</v>
      </c>
      <c r="AA37" s="180">
        <f t="shared" si="34"/>
        <v>5.9543918918918921</v>
      </c>
    </row>
    <row r="38" spans="1:29" ht="20.100000000000001" customHeight="1" x14ac:dyDescent="0.25">
      <c r="A38" s="182">
        <v>12</v>
      </c>
      <c r="B38" s="183" t="s">
        <v>91</v>
      </c>
      <c r="C38" s="184">
        <f>C25</f>
        <v>3621</v>
      </c>
      <c r="D38" s="184">
        <f t="shared" ref="D38:N38" si="36">D25</f>
        <v>468</v>
      </c>
      <c r="E38" s="184">
        <f t="shared" si="36"/>
        <v>1567</v>
      </c>
      <c r="F38" s="184">
        <f t="shared" si="36"/>
        <v>275</v>
      </c>
      <c r="G38" s="184">
        <f t="shared" si="36"/>
        <v>14</v>
      </c>
      <c r="H38" s="184">
        <f t="shared" si="36"/>
        <v>1220</v>
      </c>
      <c r="I38" s="184">
        <f t="shared" si="36"/>
        <v>199</v>
      </c>
      <c r="J38" s="184">
        <f t="shared" si="36"/>
        <v>764</v>
      </c>
      <c r="K38" s="184">
        <f t="shared" si="36"/>
        <v>1744</v>
      </c>
      <c r="L38" s="184">
        <f t="shared" si="36"/>
        <v>412</v>
      </c>
      <c r="M38" s="184">
        <f t="shared" si="36"/>
        <v>2756</v>
      </c>
      <c r="N38" s="184">
        <f t="shared" si="36"/>
        <v>1030</v>
      </c>
      <c r="O38" s="184">
        <f t="shared" ref="O38" si="37">O25</f>
        <v>432</v>
      </c>
      <c r="P38" s="303">
        <f>D38/$C38*100</f>
        <v>12.924606462303231</v>
      </c>
      <c r="Q38" s="303">
        <f t="shared" si="34"/>
        <v>43.275338304335818</v>
      </c>
      <c r="R38" s="303">
        <f t="shared" si="34"/>
        <v>7.5945871306268984</v>
      </c>
      <c r="S38" s="303">
        <f t="shared" si="34"/>
        <v>0.38663352665009665</v>
      </c>
      <c r="T38" s="303">
        <f t="shared" si="34"/>
        <v>33.692350179508423</v>
      </c>
      <c r="U38" s="303">
        <f t="shared" si="34"/>
        <v>5.4957194145263744</v>
      </c>
      <c r="V38" s="303">
        <f t="shared" si="34"/>
        <v>21.099143882905274</v>
      </c>
      <c r="W38" s="303">
        <f t="shared" si="34"/>
        <v>48.163490748412045</v>
      </c>
      <c r="X38" s="303">
        <f t="shared" si="34"/>
        <v>11.378072355702844</v>
      </c>
      <c r="Y38" s="303">
        <f t="shared" si="34"/>
        <v>76.111571389119021</v>
      </c>
      <c r="Z38" s="303">
        <f t="shared" si="34"/>
        <v>28.445180889257109</v>
      </c>
      <c r="AA38" s="303">
        <f t="shared" si="34"/>
        <v>11.930405965202983</v>
      </c>
      <c r="AC38" s="13"/>
    </row>
    <row r="39" spans="1:29" x14ac:dyDescent="0.25"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</row>
    <row r="41" spans="1:29" ht="33.75" customHeight="1" x14ac:dyDescent="0.25">
      <c r="B41" s="320" t="s">
        <v>52</v>
      </c>
      <c r="C41" s="322" t="s">
        <v>15</v>
      </c>
      <c r="D41" s="323"/>
      <c r="E41" s="323"/>
      <c r="F41" s="324"/>
      <c r="G41" s="322" t="s">
        <v>17</v>
      </c>
      <c r="H41" s="323"/>
      <c r="I41" s="324"/>
      <c r="J41" s="328" t="s">
        <v>19</v>
      </c>
      <c r="K41" s="323"/>
      <c r="L41" s="323"/>
      <c r="M41" s="324"/>
      <c r="N41" s="322" t="s">
        <v>21</v>
      </c>
      <c r="O41" s="323"/>
      <c r="P41" s="323"/>
      <c r="Q41" s="323"/>
      <c r="R41" s="324"/>
      <c r="S41" s="322" t="s">
        <v>23</v>
      </c>
      <c r="T41" s="323"/>
      <c r="U41" s="323"/>
      <c r="V41" s="324"/>
      <c r="W41" s="325" t="s">
        <v>25</v>
      </c>
      <c r="X41" s="326"/>
      <c r="Y41" s="326"/>
      <c r="Z41" s="327"/>
      <c r="AA41" s="1"/>
    </row>
    <row r="42" spans="1:29" ht="31.5" customHeight="1" x14ac:dyDescent="0.25">
      <c r="B42" s="321"/>
      <c r="C42" s="325" t="s">
        <v>16</v>
      </c>
      <c r="D42" s="326"/>
      <c r="E42" s="326"/>
      <c r="F42" s="327"/>
      <c r="G42" s="322" t="s">
        <v>18</v>
      </c>
      <c r="H42" s="323"/>
      <c r="I42" s="324"/>
      <c r="J42" s="325" t="s">
        <v>20</v>
      </c>
      <c r="K42" s="326"/>
      <c r="L42" s="326"/>
      <c r="M42" s="327"/>
      <c r="N42" s="325" t="s">
        <v>22</v>
      </c>
      <c r="O42" s="326"/>
      <c r="P42" s="326"/>
      <c r="Q42" s="326"/>
      <c r="R42" s="327"/>
      <c r="S42" s="322" t="s">
        <v>24</v>
      </c>
      <c r="T42" s="323"/>
      <c r="U42" s="323"/>
      <c r="V42" s="324"/>
      <c r="W42" s="325" t="s">
        <v>26</v>
      </c>
      <c r="X42" s="326"/>
      <c r="Y42" s="326"/>
      <c r="Z42" s="327"/>
      <c r="AA42" s="1"/>
    </row>
    <row r="43" spans="1:29" x14ac:dyDescent="0.25"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</sheetData>
  <pageMargins left="0.25" right="0.25" top="0.55118110236220497" bottom="0.55118110236220497" header="0.31496062992126" footer="0.31496062992126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topLeftCell="A13" zoomScaleNormal="100" workbookViewId="0">
      <selection activeCell="A2" sqref="A2:AA2"/>
    </sheetView>
  </sheetViews>
  <sheetFormatPr defaultColWidth="9.140625" defaultRowHeight="15" x14ac:dyDescent="0.25"/>
  <cols>
    <col min="1" max="1" width="3.85546875" style="10" customWidth="1"/>
    <col min="2" max="2" width="13.140625" style="1" customWidth="1"/>
    <col min="3" max="3" width="7" style="1" customWidth="1"/>
    <col min="4" max="6" width="5.85546875" style="1" customWidth="1"/>
    <col min="7" max="7" width="6.5703125" style="74" customWidth="1"/>
    <col min="8" max="8" width="7.5703125" style="1" customWidth="1"/>
    <col min="9" max="12" width="5.85546875" style="1" customWidth="1"/>
    <col min="13" max="13" width="7.5703125" style="1" customWidth="1"/>
    <col min="14" max="15" width="5.85546875" style="1" customWidth="1"/>
    <col min="16" max="16" width="6.7109375" style="8" customWidth="1"/>
    <col min="17" max="17" width="6.7109375" style="8" bestFit="1" customWidth="1"/>
    <col min="18" max="18" width="5" style="8" customWidth="1"/>
    <col min="19" max="19" width="6.7109375" style="8" bestFit="1" customWidth="1"/>
    <col min="20" max="20" width="6.140625" style="8" customWidth="1"/>
    <col min="21" max="21" width="5" style="8" customWidth="1"/>
    <col min="22" max="22" width="6.7109375" style="8" bestFit="1" customWidth="1"/>
    <col min="23" max="24" width="5.42578125" style="8" customWidth="1"/>
    <col min="25" max="26" width="5.85546875" style="8" customWidth="1"/>
    <col min="27" max="27" width="5.7109375" style="8" customWidth="1"/>
    <col min="28" max="28" width="9.140625" style="1"/>
    <col min="29" max="29" width="11" style="1" customWidth="1"/>
    <col min="30" max="16384" width="9.140625" style="1"/>
  </cols>
  <sheetData>
    <row r="1" spans="1:27" ht="15.75" customHeight="1" x14ac:dyDescent="0.25">
      <c r="A1" s="424"/>
      <c r="B1" s="424"/>
      <c r="W1" s="329" t="s">
        <v>130</v>
      </c>
      <c r="X1" s="329"/>
      <c r="Y1" s="329"/>
      <c r="Z1" s="329"/>
      <c r="AA1" s="329"/>
    </row>
    <row r="2" spans="1:27" ht="57" customHeight="1" x14ac:dyDescent="0.25">
      <c r="A2" s="330" t="s">
        <v>142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</row>
    <row r="3" spans="1:27" ht="41.25" customHeight="1" x14ac:dyDescent="0.25">
      <c r="A3" s="425" t="s">
        <v>0</v>
      </c>
      <c r="B3" s="413" t="s">
        <v>51</v>
      </c>
      <c r="C3" s="413" t="s">
        <v>110</v>
      </c>
      <c r="D3" s="354" t="s">
        <v>100</v>
      </c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6"/>
      <c r="P3" s="427" t="s">
        <v>101</v>
      </c>
      <c r="Q3" s="428"/>
      <c r="R3" s="428"/>
      <c r="S3" s="428"/>
      <c r="T3" s="428"/>
      <c r="U3" s="428"/>
      <c r="V3" s="428"/>
      <c r="W3" s="428"/>
      <c r="X3" s="428"/>
      <c r="Y3" s="428"/>
      <c r="Z3" s="428"/>
      <c r="AA3" s="429"/>
    </row>
    <row r="4" spans="1:27" ht="24.75" customHeight="1" x14ac:dyDescent="0.25">
      <c r="A4" s="426"/>
      <c r="B4" s="414"/>
      <c r="C4" s="414"/>
      <c r="D4" s="9">
        <v>1</v>
      </c>
      <c r="E4" s="9">
        <v>2</v>
      </c>
      <c r="F4" s="9">
        <v>3</v>
      </c>
      <c r="G4" s="75">
        <v>4</v>
      </c>
      <c r="H4" s="9">
        <v>5</v>
      </c>
      <c r="I4" s="9">
        <v>6</v>
      </c>
      <c r="J4" s="9">
        <v>7</v>
      </c>
      <c r="K4" s="9">
        <v>8</v>
      </c>
      <c r="L4" s="9">
        <v>9</v>
      </c>
      <c r="M4" s="9">
        <v>10</v>
      </c>
      <c r="N4" s="9">
        <v>11</v>
      </c>
      <c r="O4" s="9">
        <v>12</v>
      </c>
      <c r="P4" s="9">
        <v>1</v>
      </c>
      <c r="Q4" s="9">
        <v>2</v>
      </c>
      <c r="R4" s="9">
        <v>3</v>
      </c>
      <c r="S4" s="9">
        <v>4</v>
      </c>
      <c r="T4" s="9">
        <v>5</v>
      </c>
      <c r="U4" s="9">
        <v>6</v>
      </c>
      <c r="V4" s="9">
        <v>7</v>
      </c>
      <c r="W4" s="9">
        <v>8</v>
      </c>
      <c r="X4" s="9">
        <v>9</v>
      </c>
      <c r="Y4" s="9">
        <v>10</v>
      </c>
      <c r="Z4" s="9">
        <v>11</v>
      </c>
      <c r="AA4" s="9">
        <v>12</v>
      </c>
    </row>
    <row r="5" spans="1:27" ht="27.75" customHeight="1" x14ac:dyDescent="0.25">
      <c r="A5" s="23" t="s">
        <v>8</v>
      </c>
      <c r="B5" s="24" t="s">
        <v>49</v>
      </c>
      <c r="C5" s="12">
        <f>SUM(C6:C14)</f>
        <v>808</v>
      </c>
      <c r="D5" s="12">
        <f t="shared" ref="D5:O5" si="0">SUM(D6:D14)</f>
        <v>70</v>
      </c>
      <c r="E5" s="12">
        <f t="shared" si="0"/>
        <v>105</v>
      </c>
      <c r="F5" s="12">
        <f t="shared" si="0"/>
        <v>1</v>
      </c>
      <c r="G5" s="76">
        <f t="shared" si="0"/>
        <v>687</v>
      </c>
      <c r="H5" s="12">
        <f t="shared" si="0"/>
        <v>26</v>
      </c>
      <c r="I5" s="12">
        <f t="shared" si="0"/>
        <v>1</v>
      </c>
      <c r="J5" s="12">
        <f t="shared" si="0"/>
        <v>10</v>
      </c>
      <c r="K5" s="12">
        <f t="shared" si="0"/>
        <v>17</v>
      </c>
      <c r="L5" s="12">
        <f t="shared" si="0"/>
        <v>7</v>
      </c>
      <c r="M5" s="12">
        <f t="shared" si="0"/>
        <v>32</v>
      </c>
      <c r="N5" s="12">
        <f t="shared" si="0"/>
        <v>30</v>
      </c>
      <c r="O5" s="12">
        <f t="shared" si="0"/>
        <v>4</v>
      </c>
      <c r="P5" s="38">
        <f>D5/$C5*100</f>
        <v>8.6633663366336631</v>
      </c>
      <c r="Q5" s="38">
        <f t="shared" ref="Q5:AA7" si="1">E5/$C5*100</f>
        <v>12.995049504950495</v>
      </c>
      <c r="R5" s="38">
        <f t="shared" si="1"/>
        <v>0.12376237623762376</v>
      </c>
      <c r="S5" s="38">
        <f t="shared" si="1"/>
        <v>85.024752475247524</v>
      </c>
      <c r="T5" s="38">
        <f t="shared" si="1"/>
        <v>3.217821782178218</v>
      </c>
      <c r="U5" s="38">
        <f t="shared" si="1"/>
        <v>0.12376237623762376</v>
      </c>
      <c r="V5" s="38">
        <f t="shared" si="1"/>
        <v>1.2376237623762376</v>
      </c>
      <c r="W5" s="38">
        <f t="shared" si="1"/>
        <v>2.1039603960396041</v>
      </c>
      <c r="X5" s="38">
        <f t="shared" si="1"/>
        <v>0.86633663366336644</v>
      </c>
      <c r="Y5" s="38">
        <f t="shared" si="1"/>
        <v>3.9603960396039604</v>
      </c>
      <c r="Z5" s="38">
        <f t="shared" si="1"/>
        <v>3.7128712871287126</v>
      </c>
      <c r="AA5" s="38">
        <f t="shared" si="1"/>
        <v>0.49504950495049505</v>
      </c>
    </row>
    <row r="6" spans="1:27" ht="20.25" customHeight="1" x14ac:dyDescent="0.25">
      <c r="A6" s="147">
        <v>1</v>
      </c>
      <c r="B6" s="148" t="s">
        <v>80</v>
      </c>
      <c r="C6" s="185">
        <v>61</v>
      </c>
      <c r="D6" s="166">
        <v>23</v>
      </c>
      <c r="E6" s="166">
        <v>21</v>
      </c>
      <c r="F6" s="166">
        <v>0</v>
      </c>
      <c r="G6" s="166">
        <v>6</v>
      </c>
      <c r="H6" s="166">
        <v>11</v>
      </c>
      <c r="I6" s="166">
        <v>1</v>
      </c>
      <c r="J6" s="166">
        <v>6</v>
      </c>
      <c r="K6" s="166">
        <v>3</v>
      </c>
      <c r="L6" s="166">
        <v>7</v>
      </c>
      <c r="M6" s="166">
        <v>11</v>
      </c>
      <c r="N6" s="166">
        <v>13</v>
      </c>
      <c r="O6" s="166">
        <v>3</v>
      </c>
      <c r="P6" s="166">
        <f>D6/$C6*100</f>
        <v>37.704918032786885</v>
      </c>
      <c r="Q6" s="186">
        <f t="shared" si="1"/>
        <v>34.42622950819672</v>
      </c>
      <c r="R6" s="186">
        <f t="shared" si="1"/>
        <v>0</v>
      </c>
      <c r="S6" s="186">
        <f t="shared" si="1"/>
        <v>9.8360655737704921</v>
      </c>
      <c r="T6" s="186">
        <f t="shared" si="1"/>
        <v>18.032786885245901</v>
      </c>
      <c r="U6" s="186">
        <f t="shared" si="1"/>
        <v>1.639344262295082</v>
      </c>
      <c r="V6" s="186">
        <f t="shared" si="1"/>
        <v>9.8360655737704921</v>
      </c>
      <c r="W6" s="186">
        <f t="shared" si="1"/>
        <v>4.918032786885246</v>
      </c>
      <c r="X6" s="186">
        <f t="shared" si="1"/>
        <v>11.475409836065573</v>
      </c>
      <c r="Y6" s="186">
        <f t="shared" si="1"/>
        <v>18.032786885245901</v>
      </c>
      <c r="Z6" s="186">
        <f t="shared" si="1"/>
        <v>21.311475409836063</v>
      </c>
      <c r="AA6" s="186">
        <f t="shared" si="1"/>
        <v>4.918032786885246</v>
      </c>
    </row>
    <row r="7" spans="1:27" ht="19.5" customHeight="1" x14ac:dyDescent="0.25">
      <c r="A7" s="151">
        <v>2</v>
      </c>
      <c r="B7" s="91" t="s">
        <v>81</v>
      </c>
      <c r="C7" s="166">
        <v>26</v>
      </c>
      <c r="D7" s="166">
        <v>19</v>
      </c>
      <c r="E7" s="166">
        <v>14</v>
      </c>
      <c r="F7" s="166">
        <v>0</v>
      </c>
      <c r="G7" s="166">
        <v>0</v>
      </c>
      <c r="H7" s="166">
        <v>3</v>
      </c>
      <c r="I7" s="166">
        <v>0</v>
      </c>
      <c r="J7" s="166">
        <v>1</v>
      </c>
      <c r="K7" s="166">
        <v>3</v>
      </c>
      <c r="L7" s="166">
        <v>0</v>
      </c>
      <c r="M7" s="166">
        <v>6</v>
      </c>
      <c r="N7" s="166">
        <v>6</v>
      </c>
      <c r="O7" s="166">
        <v>1</v>
      </c>
      <c r="P7" s="166">
        <f>D7/$C7*100</f>
        <v>73.076923076923066</v>
      </c>
      <c r="Q7" s="186">
        <f t="shared" si="1"/>
        <v>53.846153846153847</v>
      </c>
      <c r="R7" s="186">
        <f t="shared" si="1"/>
        <v>0</v>
      </c>
      <c r="S7" s="186">
        <f t="shared" si="1"/>
        <v>0</v>
      </c>
      <c r="T7" s="186">
        <f t="shared" si="1"/>
        <v>11.538461538461538</v>
      </c>
      <c r="U7" s="186">
        <f t="shared" si="1"/>
        <v>0</v>
      </c>
      <c r="V7" s="186">
        <f t="shared" si="1"/>
        <v>3.8461538461538463</v>
      </c>
      <c r="W7" s="186">
        <f t="shared" si="1"/>
        <v>11.538461538461538</v>
      </c>
      <c r="X7" s="186">
        <f t="shared" si="1"/>
        <v>0</v>
      </c>
      <c r="Y7" s="186">
        <f t="shared" si="1"/>
        <v>23.076923076923077</v>
      </c>
      <c r="Z7" s="186">
        <f t="shared" si="1"/>
        <v>23.076923076923077</v>
      </c>
      <c r="AA7" s="186">
        <f t="shared" si="1"/>
        <v>3.8461538461538463</v>
      </c>
    </row>
    <row r="8" spans="1:27" ht="19.5" customHeight="1" x14ac:dyDescent="0.25">
      <c r="A8" s="151">
        <v>3</v>
      </c>
      <c r="B8" s="91" t="s">
        <v>82</v>
      </c>
      <c r="C8" s="269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86">
        <v>0</v>
      </c>
      <c r="Q8" s="166">
        <v>0</v>
      </c>
      <c r="R8" s="166">
        <v>0</v>
      </c>
      <c r="S8" s="166">
        <v>0</v>
      </c>
      <c r="T8" s="166">
        <v>0</v>
      </c>
      <c r="U8" s="166">
        <v>0</v>
      </c>
      <c r="V8" s="166">
        <v>0</v>
      </c>
      <c r="W8" s="166">
        <v>0</v>
      </c>
      <c r="X8" s="166">
        <v>0</v>
      </c>
      <c r="Y8" s="166">
        <v>0</v>
      </c>
      <c r="Z8" s="166">
        <v>0</v>
      </c>
      <c r="AA8" s="166">
        <v>0</v>
      </c>
    </row>
    <row r="9" spans="1:27" ht="19.5" customHeight="1" x14ac:dyDescent="0.25">
      <c r="A9" s="151">
        <v>4</v>
      </c>
      <c r="B9" s="152" t="s">
        <v>83</v>
      </c>
      <c r="C9" s="187">
        <v>12</v>
      </c>
      <c r="D9" s="166">
        <v>7</v>
      </c>
      <c r="E9" s="166">
        <v>7</v>
      </c>
      <c r="F9" s="166">
        <v>1</v>
      </c>
      <c r="G9" s="166">
        <v>0</v>
      </c>
      <c r="H9" s="166">
        <v>0</v>
      </c>
      <c r="I9" s="166">
        <v>0</v>
      </c>
      <c r="J9" s="166">
        <v>0</v>
      </c>
      <c r="K9" s="166">
        <v>0</v>
      </c>
      <c r="L9" s="166">
        <v>0</v>
      </c>
      <c r="M9" s="166">
        <v>5</v>
      </c>
      <c r="N9" s="166">
        <v>2</v>
      </c>
      <c r="O9" s="166">
        <v>0</v>
      </c>
      <c r="P9" s="186">
        <f t="shared" ref="P9:P14" si="2">D9/$C9*100</f>
        <v>58.333333333333336</v>
      </c>
      <c r="Q9" s="188">
        <f t="shared" ref="Q9:AA10" si="3">E9/$C9*100</f>
        <v>58.333333333333336</v>
      </c>
      <c r="R9" s="188">
        <f t="shared" si="3"/>
        <v>8.3333333333333321</v>
      </c>
      <c r="S9" s="188">
        <f t="shared" si="3"/>
        <v>0</v>
      </c>
      <c r="T9" s="188">
        <f t="shared" si="3"/>
        <v>0</v>
      </c>
      <c r="U9" s="188">
        <f t="shared" si="3"/>
        <v>0</v>
      </c>
      <c r="V9" s="188">
        <f t="shared" si="3"/>
        <v>0</v>
      </c>
      <c r="W9" s="188">
        <f t="shared" si="3"/>
        <v>0</v>
      </c>
      <c r="X9" s="188">
        <f t="shared" si="3"/>
        <v>0</v>
      </c>
      <c r="Y9" s="188">
        <f t="shared" si="3"/>
        <v>41.666666666666671</v>
      </c>
      <c r="Z9" s="188">
        <f t="shared" si="3"/>
        <v>16.666666666666664</v>
      </c>
      <c r="AA9" s="188">
        <f t="shared" si="3"/>
        <v>0</v>
      </c>
    </row>
    <row r="10" spans="1:27" ht="19.5" customHeight="1" x14ac:dyDescent="0.25">
      <c r="A10" s="276">
        <v>5</v>
      </c>
      <c r="B10" s="57" t="s">
        <v>84</v>
      </c>
      <c r="C10" s="92">
        <v>3</v>
      </c>
      <c r="D10" s="92">
        <v>3</v>
      </c>
      <c r="E10" s="92">
        <v>3</v>
      </c>
      <c r="F10" s="92">
        <v>0</v>
      </c>
      <c r="G10" s="92">
        <v>3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92">
        <v>0</v>
      </c>
      <c r="P10" s="82">
        <f t="shared" si="2"/>
        <v>100</v>
      </c>
      <c r="Q10" s="92">
        <f t="shared" si="3"/>
        <v>100</v>
      </c>
      <c r="R10" s="92">
        <f t="shared" si="3"/>
        <v>0</v>
      </c>
      <c r="S10" s="92">
        <f t="shared" si="3"/>
        <v>100</v>
      </c>
      <c r="T10" s="92">
        <f t="shared" si="3"/>
        <v>0</v>
      </c>
      <c r="U10" s="92">
        <f t="shared" si="3"/>
        <v>0</v>
      </c>
      <c r="V10" s="92">
        <f t="shared" si="3"/>
        <v>0</v>
      </c>
      <c r="W10" s="92">
        <f t="shared" si="3"/>
        <v>0</v>
      </c>
      <c r="X10" s="92">
        <f t="shared" si="3"/>
        <v>0</v>
      </c>
      <c r="Y10" s="92">
        <f t="shared" si="3"/>
        <v>0</v>
      </c>
      <c r="Z10" s="92">
        <f t="shared" si="3"/>
        <v>0</v>
      </c>
      <c r="AA10" s="92">
        <f t="shared" si="3"/>
        <v>0</v>
      </c>
    </row>
    <row r="11" spans="1:27" s="32" customFormat="1" ht="20.25" customHeight="1" x14ac:dyDescent="0.25">
      <c r="A11" s="155">
        <v>6</v>
      </c>
      <c r="B11" s="156" t="s">
        <v>85</v>
      </c>
      <c r="C11" s="189">
        <v>20</v>
      </c>
      <c r="D11" s="169">
        <v>5</v>
      </c>
      <c r="E11" s="169">
        <v>1</v>
      </c>
      <c r="F11" s="169">
        <v>0</v>
      </c>
      <c r="G11" s="169">
        <v>1</v>
      </c>
      <c r="H11" s="169">
        <v>10</v>
      </c>
      <c r="I11" s="169">
        <v>0</v>
      </c>
      <c r="J11" s="169">
        <v>0</v>
      </c>
      <c r="K11" s="169">
        <v>1</v>
      </c>
      <c r="L11" s="169">
        <v>0</v>
      </c>
      <c r="M11" s="169">
        <v>10</v>
      </c>
      <c r="N11" s="169">
        <v>0</v>
      </c>
      <c r="O11" s="169">
        <v>0</v>
      </c>
      <c r="P11" s="190">
        <f t="shared" si="2"/>
        <v>25</v>
      </c>
      <c r="Q11" s="191">
        <f t="shared" ref="Q11:AA12" si="4">E11/$C11*100</f>
        <v>5</v>
      </c>
      <c r="R11" s="191">
        <f t="shared" si="4"/>
        <v>0</v>
      </c>
      <c r="S11" s="191">
        <f t="shared" si="4"/>
        <v>5</v>
      </c>
      <c r="T11" s="169">
        <f t="shared" si="4"/>
        <v>50</v>
      </c>
      <c r="U11" s="191">
        <f t="shared" si="4"/>
        <v>0</v>
      </c>
      <c r="V11" s="191">
        <f t="shared" si="4"/>
        <v>0</v>
      </c>
      <c r="W11" s="191">
        <f t="shared" si="4"/>
        <v>5</v>
      </c>
      <c r="X11" s="191">
        <f t="shared" si="4"/>
        <v>0</v>
      </c>
      <c r="Y11" s="169">
        <f t="shared" si="4"/>
        <v>50</v>
      </c>
      <c r="Z11" s="169">
        <f t="shared" si="4"/>
        <v>0</v>
      </c>
      <c r="AA11" s="191">
        <f t="shared" si="4"/>
        <v>0</v>
      </c>
    </row>
    <row r="12" spans="1:27" ht="19.5" customHeight="1" x14ac:dyDescent="0.25">
      <c r="A12" s="151">
        <v>7</v>
      </c>
      <c r="B12" s="152" t="s">
        <v>86</v>
      </c>
      <c r="C12" s="187">
        <v>1</v>
      </c>
      <c r="D12" s="166"/>
      <c r="E12" s="166"/>
      <c r="F12" s="166"/>
      <c r="G12" s="166">
        <v>1</v>
      </c>
      <c r="H12" s="166"/>
      <c r="I12" s="166"/>
      <c r="J12" s="166"/>
      <c r="K12" s="166"/>
      <c r="L12" s="166"/>
      <c r="M12" s="166"/>
      <c r="N12" s="166">
        <v>1</v>
      </c>
      <c r="O12" s="166"/>
      <c r="P12" s="186">
        <f t="shared" si="2"/>
        <v>0</v>
      </c>
      <c r="Q12" s="166">
        <f t="shared" si="4"/>
        <v>0</v>
      </c>
      <c r="R12" s="166">
        <f t="shared" si="4"/>
        <v>0</v>
      </c>
      <c r="S12" s="166">
        <f t="shared" si="4"/>
        <v>100</v>
      </c>
      <c r="T12" s="188">
        <f t="shared" si="4"/>
        <v>0</v>
      </c>
      <c r="U12" s="188">
        <f t="shared" si="4"/>
        <v>0</v>
      </c>
      <c r="V12" s="188">
        <f t="shared" si="4"/>
        <v>0</v>
      </c>
      <c r="W12" s="188">
        <f t="shared" si="4"/>
        <v>0</v>
      </c>
      <c r="X12" s="188">
        <f t="shared" si="4"/>
        <v>0</v>
      </c>
      <c r="Y12" s="166">
        <f t="shared" si="4"/>
        <v>0</v>
      </c>
      <c r="Z12" s="166">
        <f t="shared" si="4"/>
        <v>100</v>
      </c>
      <c r="AA12" s="166">
        <f t="shared" si="4"/>
        <v>0</v>
      </c>
    </row>
    <row r="13" spans="1:27" ht="19.5" customHeight="1" x14ac:dyDescent="0.25">
      <c r="A13" s="151">
        <v>8</v>
      </c>
      <c r="B13" s="152" t="s">
        <v>87</v>
      </c>
      <c r="C13" s="187">
        <v>676</v>
      </c>
      <c r="D13" s="166">
        <v>10</v>
      </c>
      <c r="E13" s="166">
        <v>56</v>
      </c>
      <c r="F13" s="166">
        <v>0</v>
      </c>
      <c r="G13" s="166">
        <v>676</v>
      </c>
      <c r="H13" s="166">
        <v>2</v>
      </c>
      <c r="I13" s="166">
        <v>0</v>
      </c>
      <c r="J13" s="166">
        <v>3</v>
      </c>
      <c r="K13" s="166">
        <v>9</v>
      </c>
      <c r="L13" s="166">
        <v>0</v>
      </c>
      <c r="M13" s="166">
        <v>0</v>
      </c>
      <c r="N13" s="166">
        <v>2</v>
      </c>
      <c r="O13" s="166">
        <v>0</v>
      </c>
      <c r="P13" s="186">
        <f t="shared" si="2"/>
        <v>1.4792899408284024</v>
      </c>
      <c r="Q13" s="188">
        <f t="shared" ref="Q13:AA13" si="5">E13/$C13*100</f>
        <v>8.2840236686390547</v>
      </c>
      <c r="R13" s="188">
        <f t="shared" si="5"/>
        <v>0</v>
      </c>
      <c r="S13" s="166">
        <f t="shared" si="5"/>
        <v>100</v>
      </c>
      <c r="T13" s="188">
        <f t="shared" si="5"/>
        <v>0.29585798816568049</v>
      </c>
      <c r="U13" s="188">
        <f t="shared" si="5"/>
        <v>0</v>
      </c>
      <c r="V13" s="188">
        <f t="shared" si="5"/>
        <v>0.4437869822485207</v>
      </c>
      <c r="W13" s="188">
        <f t="shared" si="5"/>
        <v>1.3313609467455623</v>
      </c>
      <c r="X13" s="188">
        <f t="shared" si="5"/>
        <v>0</v>
      </c>
      <c r="Y13" s="188">
        <f t="shared" si="5"/>
        <v>0</v>
      </c>
      <c r="Z13" s="188">
        <f t="shared" si="5"/>
        <v>0.29585798816568049</v>
      </c>
      <c r="AA13" s="188">
        <f t="shared" si="5"/>
        <v>0</v>
      </c>
    </row>
    <row r="14" spans="1:27" ht="19.5" customHeight="1" x14ac:dyDescent="0.25">
      <c r="A14" s="159">
        <v>9</v>
      </c>
      <c r="B14" s="160" t="s">
        <v>88</v>
      </c>
      <c r="C14" s="192">
        <v>9</v>
      </c>
      <c r="D14" s="175">
        <v>3</v>
      </c>
      <c r="E14" s="175">
        <v>3</v>
      </c>
      <c r="F14" s="175">
        <v>0</v>
      </c>
      <c r="G14" s="175">
        <v>0</v>
      </c>
      <c r="H14" s="175">
        <v>0</v>
      </c>
      <c r="I14" s="175">
        <v>0</v>
      </c>
      <c r="J14" s="175">
        <v>0</v>
      </c>
      <c r="K14" s="175">
        <v>1</v>
      </c>
      <c r="L14" s="175">
        <v>0</v>
      </c>
      <c r="M14" s="175">
        <v>0</v>
      </c>
      <c r="N14" s="175">
        <v>6</v>
      </c>
      <c r="O14" s="175">
        <v>0</v>
      </c>
      <c r="P14" s="186">
        <f t="shared" si="2"/>
        <v>33.333333333333329</v>
      </c>
      <c r="Q14" s="193">
        <f t="shared" ref="Q14:AA15" si="6">E14/$C14*100</f>
        <v>33.333333333333329</v>
      </c>
      <c r="R14" s="193">
        <f t="shared" si="6"/>
        <v>0</v>
      </c>
      <c r="S14" s="193">
        <f t="shared" si="6"/>
        <v>0</v>
      </c>
      <c r="T14" s="193">
        <f>H14/$C14*100</f>
        <v>0</v>
      </c>
      <c r="U14" s="193">
        <f t="shared" si="6"/>
        <v>0</v>
      </c>
      <c r="V14" s="193">
        <f t="shared" si="6"/>
        <v>0</v>
      </c>
      <c r="W14" s="193">
        <f>K14/$C14*100</f>
        <v>11.111111111111111</v>
      </c>
      <c r="X14" s="193">
        <f t="shared" si="6"/>
        <v>0</v>
      </c>
      <c r="Y14" s="193">
        <f t="shared" si="6"/>
        <v>0</v>
      </c>
      <c r="Z14" s="193">
        <f t="shared" si="6"/>
        <v>66.666666666666657</v>
      </c>
      <c r="AA14" s="193">
        <f t="shared" si="6"/>
        <v>0</v>
      </c>
    </row>
    <row r="15" spans="1:27" ht="27" customHeight="1" x14ac:dyDescent="0.25">
      <c r="A15" s="23" t="s">
        <v>10</v>
      </c>
      <c r="B15" s="24" t="s">
        <v>50</v>
      </c>
      <c r="C15" s="44">
        <f>SUM(C16:C27)</f>
        <v>26242</v>
      </c>
      <c r="D15" s="44">
        <f>SUM(D16:D27)</f>
        <v>2966</v>
      </c>
      <c r="E15" s="44">
        <f t="shared" ref="E15:O15" si="7">SUM(E16:E27)</f>
        <v>4761</v>
      </c>
      <c r="F15" s="44">
        <f t="shared" si="7"/>
        <v>1282</v>
      </c>
      <c r="G15" s="44">
        <f t="shared" si="7"/>
        <v>2471</v>
      </c>
      <c r="H15" s="44">
        <f t="shared" si="7"/>
        <v>4411</v>
      </c>
      <c r="I15" s="44">
        <f t="shared" si="7"/>
        <v>370</v>
      </c>
      <c r="J15" s="44">
        <f t="shared" si="7"/>
        <v>3805</v>
      </c>
      <c r="K15" s="44">
        <f t="shared" si="7"/>
        <v>5220</v>
      </c>
      <c r="L15" s="44">
        <f t="shared" si="7"/>
        <v>1273</v>
      </c>
      <c r="M15" s="44">
        <f t="shared" si="7"/>
        <v>13651</v>
      </c>
      <c r="N15" s="44">
        <f t="shared" si="7"/>
        <v>1810</v>
      </c>
      <c r="O15" s="44">
        <f t="shared" si="7"/>
        <v>897</v>
      </c>
      <c r="P15" s="45">
        <f t="shared" ref="P15:P23" si="8">D15/$C15*100</f>
        <v>11.302492188095419</v>
      </c>
      <c r="Q15" s="45">
        <f t="shared" si="6"/>
        <v>18.142672052435028</v>
      </c>
      <c r="R15" s="45">
        <f t="shared" si="6"/>
        <v>4.8852983766481213</v>
      </c>
      <c r="S15" s="45">
        <f t="shared" si="6"/>
        <v>9.4162030333053881</v>
      </c>
      <c r="T15" s="45">
        <f>H15/$C15*100</f>
        <v>16.808932246017836</v>
      </c>
      <c r="U15" s="45">
        <f t="shared" si="6"/>
        <v>1.4099535096410334</v>
      </c>
      <c r="V15" s="45">
        <f t="shared" si="6"/>
        <v>14.499657038335492</v>
      </c>
      <c r="W15" s="45">
        <f>K15/$C15*100</f>
        <v>19.89177654142215</v>
      </c>
      <c r="X15" s="45">
        <f t="shared" si="6"/>
        <v>4.851002210197394</v>
      </c>
      <c r="Y15" s="45">
        <f t="shared" si="6"/>
        <v>52.019663135431749</v>
      </c>
      <c r="Z15" s="45">
        <f t="shared" si="6"/>
        <v>6.8973401417574882</v>
      </c>
      <c r="AA15" s="45">
        <f t="shared" si="6"/>
        <v>3.4181845895892078</v>
      </c>
    </row>
    <row r="16" spans="1:27" ht="21.75" customHeight="1" x14ac:dyDescent="0.25">
      <c r="A16" s="147">
        <v>1</v>
      </c>
      <c r="B16" s="163" t="s">
        <v>80</v>
      </c>
      <c r="C16" s="194">
        <v>134</v>
      </c>
      <c r="D16" s="164">
        <v>17</v>
      </c>
      <c r="E16" s="164">
        <v>40</v>
      </c>
      <c r="F16" s="164">
        <v>1</v>
      </c>
      <c r="G16" s="164">
        <v>17</v>
      </c>
      <c r="H16" s="164">
        <v>14</v>
      </c>
      <c r="I16" s="164">
        <v>1</v>
      </c>
      <c r="J16" s="164">
        <v>18</v>
      </c>
      <c r="K16" s="164">
        <v>3</v>
      </c>
      <c r="L16" s="164">
        <v>0</v>
      </c>
      <c r="M16" s="164">
        <v>83</v>
      </c>
      <c r="N16" s="164">
        <v>21</v>
      </c>
      <c r="O16" s="164">
        <v>3</v>
      </c>
      <c r="P16" s="186">
        <f t="shared" si="8"/>
        <v>12.686567164179104</v>
      </c>
      <c r="Q16" s="186">
        <f t="shared" ref="Q16:AA17" si="9">E16/$C16*100</f>
        <v>29.850746268656714</v>
      </c>
      <c r="R16" s="186">
        <f t="shared" si="9"/>
        <v>0.74626865671641784</v>
      </c>
      <c r="S16" s="186">
        <f t="shared" si="9"/>
        <v>12.686567164179104</v>
      </c>
      <c r="T16" s="186">
        <f t="shared" si="9"/>
        <v>10.44776119402985</v>
      </c>
      <c r="U16" s="186">
        <f t="shared" si="9"/>
        <v>0.74626865671641784</v>
      </c>
      <c r="V16" s="186">
        <f t="shared" si="9"/>
        <v>13.432835820895523</v>
      </c>
      <c r="W16" s="186">
        <f t="shared" si="9"/>
        <v>2.2388059701492535</v>
      </c>
      <c r="X16" s="186">
        <f t="shared" si="9"/>
        <v>0</v>
      </c>
      <c r="Y16" s="186">
        <f t="shared" si="9"/>
        <v>61.940298507462686</v>
      </c>
      <c r="Z16" s="186">
        <f t="shared" si="9"/>
        <v>15.671641791044777</v>
      </c>
      <c r="AA16" s="186">
        <f t="shared" si="9"/>
        <v>2.2388059701492535</v>
      </c>
    </row>
    <row r="17" spans="1:27" ht="21.75" customHeight="1" x14ac:dyDescent="0.25">
      <c r="A17" s="151">
        <v>2</v>
      </c>
      <c r="B17" s="91" t="s">
        <v>81</v>
      </c>
      <c r="C17" s="195">
        <v>2507</v>
      </c>
      <c r="D17" s="166">
        <v>187</v>
      </c>
      <c r="E17" s="166">
        <v>319</v>
      </c>
      <c r="F17" s="166">
        <v>49</v>
      </c>
      <c r="G17" s="166">
        <v>243</v>
      </c>
      <c r="H17" s="166">
        <v>179</v>
      </c>
      <c r="I17" s="166">
        <v>40</v>
      </c>
      <c r="J17" s="166">
        <v>465</v>
      </c>
      <c r="K17" s="166">
        <v>626</v>
      </c>
      <c r="L17" s="166">
        <v>186</v>
      </c>
      <c r="M17" s="166">
        <v>1359</v>
      </c>
      <c r="N17" s="153">
        <v>242</v>
      </c>
      <c r="O17" s="166">
        <v>304</v>
      </c>
      <c r="P17" s="188">
        <f t="shared" si="8"/>
        <v>7.4591144794575195</v>
      </c>
      <c r="Q17" s="188">
        <f>E17/$C17*100</f>
        <v>12.72437175907459</v>
      </c>
      <c r="R17" s="188">
        <f t="shared" si="9"/>
        <v>1.9545273234942162</v>
      </c>
      <c r="S17" s="188">
        <f t="shared" si="9"/>
        <v>9.6928599920223366</v>
      </c>
      <c r="T17" s="188">
        <f t="shared" si="9"/>
        <v>7.1400079776625454</v>
      </c>
      <c r="U17" s="188">
        <f t="shared" si="9"/>
        <v>1.5955325089748704</v>
      </c>
      <c r="V17" s="188">
        <f t="shared" si="9"/>
        <v>18.548065416832866</v>
      </c>
      <c r="W17" s="188">
        <f t="shared" si="9"/>
        <v>24.970083765456721</v>
      </c>
      <c r="X17" s="188">
        <f t="shared" si="9"/>
        <v>7.4192261667331474</v>
      </c>
      <c r="Y17" s="188">
        <f t="shared" si="9"/>
        <v>54.208216992421221</v>
      </c>
      <c r="Z17" s="188">
        <f t="shared" si="9"/>
        <v>9.6529716792979663</v>
      </c>
      <c r="AA17" s="188">
        <f t="shared" si="9"/>
        <v>12.126047068209015</v>
      </c>
    </row>
    <row r="18" spans="1:27" ht="21.75" customHeight="1" x14ac:dyDescent="0.25">
      <c r="A18" s="151">
        <v>3</v>
      </c>
      <c r="B18" s="91" t="s">
        <v>82</v>
      </c>
      <c r="C18" s="195">
        <v>1442</v>
      </c>
      <c r="D18" s="166">
        <v>51</v>
      </c>
      <c r="E18" s="166">
        <v>189</v>
      </c>
      <c r="F18" s="166">
        <v>51</v>
      </c>
      <c r="G18" s="166">
        <v>20</v>
      </c>
      <c r="H18" s="166">
        <v>286</v>
      </c>
      <c r="I18" s="166">
        <v>9</v>
      </c>
      <c r="J18" s="166">
        <v>200</v>
      </c>
      <c r="K18" s="166">
        <v>271</v>
      </c>
      <c r="L18" s="166">
        <v>98</v>
      </c>
      <c r="M18" s="166">
        <v>933</v>
      </c>
      <c r="N18" s="166">
        <v>148</v>
      </c>
      <c r="O18" s="166">
        <v>32</v>
      </c>
      <c r="P18" s="188">
        <f t="shared" si="8"/>
        <v>3.5367545076282938</v>
      </c>
      <c r="Q18" s="188">
        <f t="shared" ref="Q18:AA18" si="10">E18/$C18*100</f>
        <v>13.106796116504855</v>
      </c>
      <c r="R18" s="188">
        <f t="shared" si="10"/>
        <v>3.5367545076282938</v>
      </c>
      <c r="S18" s="188">
        <f t="shared" si="10"/>
        <v>1.3869625520110958</v>
      </c>
      <c r="T18" s="188">
        <f t="shared" si="10"/>
        <v>19.833564493758669</v>
      </c>
      <c r="U18" s="188">
        <f t="shared" si="10"/>
        <v>0.62413314840499301</v>
      </c>
      <c r="V18" s="188">
        <f t="shared" si="10"/>
        <v>13.869625520110956</v>
      </c>
      <c r="W18" s="188">
        <f t="shared" si="10"/>
        <v>18.793342579750348</v>
      </c>
      <c r="X18" s="188">
        <f t="shared" si="10"/>
        <v>6.7961165048543686</v>
      </c>
      <c r="Y18" s="188">
        <f t="shared" si="10"/>
        <v>64.701803051317626</v>
      </c>
      <c r="Z18" s="188">
        <f t="shared" si="10"/>
        <v>10.263522884882107</v>
      </c>
      <c r="AA18" s="188">
        <f t="shared" si="10"/>
        <v>2.219140083217753</v>
      </c>
    </row>
    <row r="19" spans="1:27" ht="21.75" customHeight="1" x14ac:dyDescent="0.25">
      <c r="A19" s="151">
        <v>4</v>
      </c>
      <c r="B19" s="152" t="s">
        <v>83</v>
      </c>
      <c r="C19" s="195">
        <v>979</v>
      </c>
      <c r="D19" s="166">
        <v>162</v>
      </c>
      <c r="E19" s="166">
        <v>229</v>
      </c>
      <c r="F19" s="166">
        <v>84</v>
      </c>
      <c r="G19" s="166">
        <v>28</v>
      </c>
      <c r="H19" s="166">
        <v>205</v>
      </c>
      <c r="I19" s="166">
        <v>12</v>
      </c>
      <c r="J19" s="166">
        <v>9</v>
      </c>
      <c r="K19" s="166">
        <v>71</v>
      </c>
      <c r="L19" s="166">
        <v>43</v>
      </c>
      <c r="M19" s="166">
        <v>614</v>
      </c>
      <c r="N19" s="166">
        <v>91</v>
      </c>
      <c r="O19" s="153">
        <v>15</v>
      </c>
      <c r="P19" s="188">
        <f t="shared" si="8"/>
        <v>16.547497446373853</v>
      </c>
      <c r="Q19" s="188">
        <f t="shared" ref="Q19:AA21" si="11">E19/$C19*100</f>
        <v>23.391215526046988</v>
      </c>
      <c r="R19" s="188">
        <f t="shared" si="11"/>
        <v>8.5801838610827375</v>
      </c>
      <c r="S19" s="188">
        <f t="shared" si="11"/>
        <v>2.8600612870275794</v>
      </c>
      <c r="T19" s="188">
        <f t="shared" si="11"/>
        <v>20.939734422880491</v>
      </c>
      <c r="U19" s="188">
        <f t="shared" si="11"/>
        <v>1.2257405515832482</v>
      </c>
      <c r="V19" s="188">
        <f t="shared" si="11"/>
        <v>0.91930541368743612</v>
      </c>
      <c r="W19" s="188">
        <f t="shared" si="11"/>
        <v>7.2522982635342181</v>
      </c>
      <c r="X19" s="188">
        <f t="shared" si="11"/>
        <v>4.3922369765066396</v>
      </c>
      <c r="Y19" s="188">
        <f t="shared" si="11"/>
        <v>62.717058222676201</v>
      </c>
      <c r="Z19" s="188">
        <f t="shared" si="11"/>
        <v>9.2951991828396316</v>
      </c>
      <c r="AA19" s="188">
        <f t="shared" si="11"/>
        <v>1.5321756894790604</v>
      </c>
    </row>
    <row r="20" spans="1:27" ht="21.75" customHeight="1" x14ac:dyDescent="0.25">
      <c r="A20" s="151">
        <v>5</v>
      </c>
      <c r="B20" s="152" t="s">
        <v>89</v>
      </c>
      <c r="C20" s="195">
        <v>1180</v>
      </c>
      <c r="D20" s="195">
        <v>483</v>
      </c>
      <c r="E20" s="195">
        <v>364</v>
      </c>
      <c r="F20" s="195">
        <v>33</v>
      </c>
      <c r="G20" s="195">
        <v>3</v>
      </c>
      <c r="H20" s="195">
        <v>203</v>
      </c>
      <c r="I20" s="195">
        <v>19</v>
      </c>
      <c r="J20" s="195">
        <v>56</v>
      </c>
      <c r="K20" s="195">
        <v>307</v>
      </c>
      <c r="L20" s="195">
        <v>225</v>
      </c>
      <c r="M20" s="195">
        <v>313</v>
      </c>
      <c r="N20" s="195">
        <v>63</v>
      </c>
      <c r="O20" s="195">
        <v>54</v>
      </c>
      <c r="P20" s="188">
        <f t="shared" si="8"/>
        <v>40.932203389830505</v>
      </c>
      <c r="Q20" s="188">
        <f t="shared" si="11"/>
        <v>30.847457627118647</v>
      </c>
      <c r="R20" s="188">
        <f t="shared" si="11"/>
        <v>2.7966101694915255</v>
      </c>
      <c r="S20" s="188">
        <f t="shared" si="11"/>
        <v>0.25423728813559321</v>
      </c>
      <c r="T20" s="188">
        <f t="shared" si="11"/>
        <v>17.203389830508474</v>
      </c>
      <c r="U20" s="188">
        <f t="shared" si="11"/>
        <v>1.6101694915254237</v>
      </c>
      <c r="V20" s="188">
        <f t="shared" si="11"/>
        <v>4.7457627118644066</v>
      </c>
      <c r="W20" s="188">
        <f t="shared" si="11"/>
        <v>26.016949152542374</v>
      </c>
      <c r="X20" s="188">
        <f t="shared" si="11"/>
        <v>19.067796610169491</v>
      </c>
      <c r="Y20" s="188">
        <f t="shared" si="11"/>
        <v>26.525423728813557</v>
      </c>
      <c r="Z20" s="188">
        <f t="shared" si="11"/>
        <v>5.3389830508474576</v>
      </c>
      <c r="AA20" s="188">
        <f t="shared" si="11"/>
        <v>4.5762711864406782</v>
      </c>
    </row>
    <row r="21" spans="1:27" ht="21.75" customHeight="1" x14ac:dyDescent="0.25">
      <c r="A21" s="151">
        <v>6</v>
      </c>
      <c r="B21" s="91" t="s">
        <v>84</v>
      </c>
      <c r="C21" s="195">
        <v>2619</v>
      </c>
      <c r="D21" s="166">
        <v>533</v>
      </c>
      <c r="E21" s="166">
        <v>483</v>
      </c>
      <c r="F21" s="166">
        <v>230</v>
      </c>
      <c r="G21" s="166">
        <v>81</v>
      </c>
      <c r="H21" s="166">
        <v>220</v>
      </c>
      <c r="I21" s="166">
        <v>17</v>
      </c>
      <c r="J21" s="166">
        <v>436</v>
      </c>
      <c r="K21" s="166">
        <v>853</v>
      </c>
      <c r="L21" s="166">
        <v>256</v>
      </c>
      <c r="M21" s="166">
        <v>723</v>
      </c>
      <c r="N21" s="166">
        <v>137</v>
      </c>
      <c r="O21" s="153">
        <v>66</v>
      </c>
      <c r="P21" s="188">
        <f t="shared" si="8"/>
        <v>20.351279114165713</v>
      </c>
      <c r="Q21" s="188">
        <f t="shared" si="11"/>
        <v>18.442153493699887</v>
      </c>
      <c r="R21" s="188">
        <f t="shared" si="11"/>
        <v>8.7819778541428022</v>
      </c>
      <c r="S21" s="188">
        <f t="shared" si="11"/>
        <v>3.0927835051546393</v>
      </c>
      <c r="T21" s="188">
        <f t="shared" si="11"/>
        <v>8.400152730049637</v>
      </c>
      <c r="U21" s="188">
        <f t="shared" si="11"/>
        <v>0.64910271095838112</v>
      </c>
      <c r="V21" s="188">
        <f t="shared" si="11"/>
        <v>16.647575410462011</v>
      </c>
      <c r="W21" s="188">
        <f t="shared" si="11"/>
        <v>32.569683085147005</v>
      </c>
      <c r="X21" s="188">
        <f t="shared" si="11"/>
        <v>9.7747231767850327</v>
      </c>
      <c r="Y21" s="188">
        <f t="shared" si="11"/>
        <v>27.605956471935855</v>
      </c>
      <c r="Z21" s="188">
        <f t="shared" si="11"/>
        <v>5.2310042000763648</v>
      </c>
      <c r="AA21" s="188">
        <f t="shared" si="11"/>
        <v>2.5200458190148911</v>
      </c>
    </row>
    <row r="22" spans="1:27" s="32" customFormat="1" ht="21.75" customHeight="1" x14ac:dyDescent="0.25">
      <c r="A22" s="155">
        <v>7</v>
      </c>
      <c r="B22" s="167" t="s">
        <v>85</v>
      </c>
      <c r="C22" s="195">
        <v>2283</v>
      </c>
      <c r="D22" s="166">
        <v>200</v>
      </c>
      <c r="E22" s="166">
        <v>325</v>
      </c>
      <c r="F22" s="166">
        <v>177</v>
      </c>
      <c r="G22" s="166">
        <v>8</v>
      </c>
      <c r="H22" s="166">
        <v>509</v>
      </c>
      <c r="I22" s="166">
        <v>72</v>
      </c>
      <c r="J22" s="166">
        <v>107</v>
      </c>
      <c r="K22" s="166">
        <v>158</v>
      </c>
      <c r="L22" s="166">
        <v>94</v>
      </c>
      <c r="M22" s="166">
        <v>885</v>
      </c>
      <c r="N22" s="166">
        <v>141</v>
      </c>
      <c r="O22" s="153">
        <v>77</v>
      </c>
      <c r="P22" s="191">
        <f t="shared" si="8"/>
        <v>8.7604029785370123</v>
      </c>
      <c r="Q22" s="191">
        <f t="shared" ref="Q22:AA23" si="12">E22/$C22*100</f>
        <v>14.235654840122647</v>
      </c>
      <c r="R22" s="191">
        <f t="shared" si="12"/>
        <v>7.7529566360052566</v>
      </c>
      <c r="S22" s="191">
        <f t="shared" si="12"/>
        <v>0.35041611914148052</v>
      </c>
      <c r="T22" s="191">
        <f t="shared" si="12"/>
        <v>22.295225580376698</v>
      </c>
      <c r="U22" s="191">
        <f t="shared" si="12"/>
        <v>3.1537450722733245</v>
      </c>
      <c r="V22" s="191">
        <f t="shared" si="12"/>
        <v>4.6868155935173021</v>
      </c>
      <c r="W22" s="191">
        <f t="shared" si="12"/>
        <v>6.92071835304424</v>
      </c>
      <c r="X22" s="191">
        <f t="shared" si="12"/>
        <v>4.1173893999123958</v>
      </c>
      <c r="Y22" s="191">
        <f t="shared" si="12"/>
        <v>38.764783180026278</v>
      </c>
      <c r="Z22" s="191">
        <f t="shared" si="12"/>
        <v>6.1760840998685937</v>
      </c>
      <c r="AA22" s="191">
        <f t="shared" si="12"/>
        <v>3.37275514673675</v>
      </c>
    </row>
    <row r="23" spans="1:27" ht="21.75" customHeight="1" x14ac:dyDescent="0.25">
      <c r="A23" s="151">
        <v>8</v>
      </c>
      <c r="B23" s="152" t="s">
        <v>86</v>
      </c>
      <c r="C23" s="195">
        <v>5027</v>
      </c>
      <c r="D23" s="166">
        <v>717</v>
      </c>
      <c r="E23" s="166">
        <v>421</v>
      </c>
      <c r="F23" s="166">
        <v>85</v>
      </c>
      <c r="G23" s="166">
        <v>60</v>
      </c>
      <c r="H23" s="166">
        <v>860</v>
      </c>
      <c r="I23" s="166">
        <v>80</v>
      </c>
      <c r="J23" s="172">
        <v>1051</v>
      </c>
      <c r="K23" s="172">
        <v>1002</v>
      </c>
      <c r="L23" s="172">
        <v>183</v>
      </c>
      <c r="M23" s="172">
        <v>2951</v>
      </c>
      <c r="N23" s="172">
        <v>464</v>
      </c>
      <c r="O23" s="166">
        <v>129</v>
      </c>
      <c r="P23" s="188">
        <f t="shared" si="8"/>
        <v>14.262979908494131</v>
      </c>
      <c r="Q23" s="188">
        <f t="shared" si="12"/>
        <v>8.3747762084742394</v>
      </c>
      <c r="R23" s="188">
        <f t="shared" si="12"/>
        <v>1.6908693057489557</v>
      </c>
      <c r="S23" s="188">
        <f t="shared" si="12"/>
        <v>1.1935548040580863</v>
      </c>
      <c r="T23" s="188">
        <f t="shared" si="12"/>
        <v>17.107618858165903</v>
      </c>
      <c r="U23" s="188">
        <f t="shared" si="12"/>
        <v>1.5914064054107817</v>
      </c>
      <c r="V23" s="188">
        <f t="shared" si="12"/>
        <v>20.907101651084144</v>
      </c>
      <c r="W23" s="188">
        <f t="shared" si="12"/>
        <v>19.932365227770042</v>
      </c>
      <c r="X23" s="188">
        <f t="shared" si="12"/>
        <v>3.6403421523771637</v>
      </c>
      <c r="Y23" s="188">
        <f t="shared" si="12"/>
        <v>58.703003779590212</v>
      </c>
      <c r="Z23" s="188">
        <f t="shared" si="12"/>
        <v>9.2301571513825351</v>
      </c>
      <c r="AA23" s="188">
        <f t="shared" si="12"/>
        <v>2.5661428287248857</v>
      </c>
    </row>
    <row r="24" spans="1:27" ht="21.75" customHeight="1" x14ac:dyDescent="0.25">
      <c r="A24" s="151">
        <v>9</v>
      </c>
      <c r="B24" s="152" t="s">
        <v>90</v>
      </c>
      <c r="C24" s="195">
        <v>625</v>
      </c>
      <c r="D24" s="166">
        <v>193</v>
      </c>
      <c r="E24" s="166">
        <v>99</v>
      </c>
      <c r="F24" s="166">
        <v>9</v>
      </c>
      <c r="G24" s="166">
        <v>97</v>
      </c>
      <c r="H24" s="166">
        <v>63</v>
      </c>
      <c r="I24" s="166">
        <v>12</v>
      </c>
      <c r="J24" s="166">
        <v>125</v>
      </c>
      <c r="K24" s="166">
        <v>78</v>
      </c>
      <c r="L24" s="166">
        <v>101</v>
      </c>
      <c r="M24" s="166">
        <v>133</v>
      </c>
      <c r="N24" s="166">
        <v>61</v>
      </c>
      <c r="O24" s="166">
        <v>57</v>
      </c>
      <c r="P24" s="188">
        <f t="shared" ref="P24:P40" si="13">D24/$C24*100</f>
        <v>30.880000000000003</v>
      </c>
      <c r="Q24" s="188">
        <f t="shared" ref="Q24:AA24" si="14">E24/$C24*100</f>
        <v>15.840000000000002</v>
      </c>
      <c r="R24" s="188">
        <f t="shared" si="14"/>
        <v>1.44</v>
      </c>
      <c r="S24" s="188">
        <f t="shared" si="14"/>
        <v>15.52</v>
      </c>
      <c r="T24" s="188">
        <f t="shared" si="14"/>
        <v>10.08</v>
      </c>
      <c r="U24" s="188">
        <f t="shared" si="14"/>
        <v>1.92</v>
      </c>
      <c r="V24" s="188">
        <f t="shared" si="14"/>
        <v>20</v>
      </c>
      <c r="W24" s="188">
        <f t="shared" si="14"/>
        <v>12.479999999999999</v>
      </c>
      <c r="X24" s="188">
        <f t="shared" si="14"/>
        <v>16.16</v>
      </c>
      <c r="Y24" s="188">
        <f t="shared" si="14"/>
        <v>21.279999999999998</v>
      </c>
      <c r="Z24" s="188">
        <f t="shared" si="14"/>
        <v>9.76</v>
      </c>
      <c r="AA24" s="188">
        <f t="shared" si="14"/>
        <v>9.120000000000001</v>
      </c>
    </row>
    <row r="25" spans="1:27" ht="21" customHeight="1" x14ac:dyDescent="0.25">
      <c r="A25" s="151">
        <v>10</v>
      </c>
      <c r="B25" s="152" t="s">
        <v>87</v>
      </c>
      <c r="C25" s="195">
        <v>1898</v>
      </c>
      <c r="D25" s="195">
        <v>208</v>
      </c>
      <c r="E25" s="195">
        <v>381</v>
      </c>
      <c r="F25" s="195">
        <v>50</v>
      </c>
      <c r="G25" s="195">
        <v>1898</v>
      </c>
      <c r="H25" s="195">
        <v>207</v>
      </c>
      <c r="I25" s="195">
        <v>21</v>
      </c>
      <c r="J25" s="195">
        <v>75</v>
      </c>
      <c r="K25" s="195">
        <v>120</v>
      </c>
      <c r="L25" s="195">
        <v>47</v>
      </c>
      <c r="M25" s="195">
        <v>604</v>
      </c>
      <c r="N25" s="195">
        <v>143</v>
      </c>
      <c r="O25" s="195">
        <v>50</v>
      </c>
      <c r="P25" s="196">
        <f t="shared" si="13"/>
        <v>10.95890410958904</v>
      </c>
      <c r="Q25" s="196">
        <f t="shared" ref="Q25:AA25" si="15">E25/$C25*100</f>
        <v>20.073761854583772</v>
      </c>
      <c r="R25" s="196">
        <f t="shared" si="15"/>
        <v>2.6343519494204428</v>
      </c>
      <c r="S25" s="195">
        <f t="shared" si="15"/>
        <v>100</v>
      </c>
      <c r="T25" s="196">
        <f t="shared" si="15"/>
        <v>10.906217070600633</v>
      </c>
      <c r="U25" s="196">
        <f t="shared" si="15"/>
        <v>1.1064278187565859</v>
      </c>
      <c r="V25" s="196">
        <f t="shared" si="15"/>
        <v>3.951527924130664</v>
      </c>
      <c r="W25" s="196">
        <f t="shared" si="15"/>
        <v>6.3224446786090631</v>
      </c>
      <c r="X25" s="196">
        <f t="shared" si="15"/>
        <v>2.476290832455216</v>
      </c>
      <c r="Y25" s="196">
        <f t="shared" si="15"/>
        <v>31.822971548998947</v>
      </c>
      <c r="Z25" s="196">
        <f t="shared" si="15"/>
        <v>7.5342465753424657</v>
      </c>
      <c r="AA25" s="196">
        <f t="shared" si="15"/>
        <v>2.6343519494204428</v>
      </c>
    </row>
    <row r="26" spans="1:27" ht="21.75" customHeight="1" x14ac:dyDescent="0.25">
      <c r="A26" s="151">
        <v>11</v>
      </c>
      <c r="B26" s="152" t="s">
        <v>88</v>
      </c>
      <c r="C26" s="195">
        <v>5599</v>
      </c>
      <c r="D26" s="195">
        <v>156</v>
      </c>
      <c r="E26" s="153">
        <v>1313</v>
      </c>
      <c r="F26" s="153">
        <v>454</v>
      </c>
      <c r="G26" s="153">
        <v>0</v>
      </c>
      <c r="H26" s="153">
        <v>1410</v>
      </c>
      <c r="I26" s="153">
        <v>68</v>
      </c>
      <c r="J26" s="153">
        <v>1105</v>
      </c>
      <c r="K26" s="153">
        <v>1249</v>
      </c>
      <c r="L26" s="153">
        <v>8</v>
      </c>
      <c r="M26" s="195">
        <v>4516</v>
      </c>
      <c r="N26" s="195">
        <v>116</v>
      </c>
      <c r="O26" s="195">
        <v>59</v>
      </c>
      <c r="P26" s="196">
        <f t="shared" si="13"/>
        <v>2.7862118235399178</v>
      </c>
      <c r="Q26" s="196">
        <f t="shared" ref="Q26:AA40" si="16">E26/$C26*100</f>
        <v>23.450616181460976</v>
      </c>
      <c r="R26" s="196">
        <f t="shared" si="16"/>
        <v>8.1085908197892476</v>
      </c>
      <c r="S26" s="196">
        <f t="shared" si="16"/>
        <v>0</v>
      </c>
      <c r="T26" s="196">
        <f t="shared" si="16"/>
        <v>25.183068405072333</v>
      </c>
      <c r="U26" s="196">
        <f t="shared" si="16"/>
        <v>1.2145025897481694</v>
      </c>
      <c r="V26" s="196">
        <f t="shared" si="16"/>
        <v>19.735667083407751</v>
      </c>
      <c r="W26" s="196">
        <f t="shared" si="16"/>
        <v>22.307554920521522</v>
      </c>
      <c r="X26" s="196">
        <f t="shared" si="16"/>
        <v>0.14288265761743169</v>
      </c>
      <c r="Y26" s="196">
        <f t="shared" si="16"/>
        <v>80.65726022504019</v>
      </c>
      <c r="Z26" s="196">
        <f t="shared" si="16"/>
        <v>2.0717985354527593</v>
      </c>
      <c r="AA26" s="196">
        <f t="shared" si="16"/>
        <v>1.0537595999285587</v>
      </c>
    </row>
    <row r="27" spans="1:27" ht="21.75" customHeight="1" x14ac:dyDescent="0.25">
      <c r="A27" s="159">
        <v>12</v>
      </c>
      <c r="B27" s="174" t="s">
        <v>91</v>
      </c>
      <c r="C27" s="197">
        <v>1949</v>
      </c>
      <c r="D27" s="175">
        <v>59</v>
      </c>
      <c r="E27" s="175">
        <v>598</v>
      </c>
      <c r="F27" s="175">
        <v>59</v>
      </c>
      <c r="G27" s="175">
        <v>16</v>
      </c>
      <c r="H27" s="197">
        <v>255</v>
      </c>
      <c r="I27" s="175">
        <v>19</v>
      </c>
      <c r="J27" s="175">
        <v>158</v>
      </c>
      <c r="K27" s="175">
        <v>482</v>
      </c>
      <c r="L27" s="175">
        <v>32</v>
      </c>
      <c r="M27" s="175">
        <v>537</v>
      </c>
      <c r="N27" s="175">
        <v>183</v>
      </c>
      <c r="O27" s="175">
        <v>51</v>
      </c>
      <c r="P27" s="193">
        <f t="shared" si="13"/>
        <v>3.0271934325295025</v>
      </c>
      <c r="Q27" s="193">
        <f t="shared" si="16"/>
        <v>30.682401231400718</v>
      </c>
      <c r="R27" s="193">
        <f t="shared" si="16"/>
        <v>3.0271934325295025</v>
      </c>
      <c r="S27" s="193">
        <f t="shared" si="16"/>
        <v>0.82093381221139039</v>
      </c>
      <c r="T27" s="193">
        <f t="shared" si="16"/>
        <v>13.083632632119036</v>
      </c>
      <c r="U27" s="193">
        <f t="shared" si="16"/>
        <v>0.9748589020010261</v>
      </c>
      <c r="V27" s="193">
        <f t="shared" si="16"/>
        <v>8.1067213955874813</v>
      </c>
      <c r="W27" s="193">
        <f t="shared" si="16"/>
        <v>24.730631092868137</v>
      </c>
      <c r="X27" s="193">
        <f t="shared" si="16"/>
        <v>1.6418676244227808</v>
      </c>
      <c r="Y27" s="193">
        <f t="shared" si="16"/>
        <v>27.552591072344789</v>
      </c>
      <c r="Z27" s="193">
        <f t="shared" si="16"/>
        <v>9.3894304771677781</v>
      </c>
      <c r="AA27" s="193">
        <f t="shared" si="16"/>
        <v>2.6167265264238071</v>
      </c>
    </row>
    <row r="28" spans="1:27" ht="22.5" customHeight="1" x14ac:dyDescent="0.25">
      <c r="A28" s="23" t="s">
        <v>12</v>
      </c>
      <c r="B28" s="25" t="s">
        <v>13</v>
      </c>
      <c r="C28" s="44">
        <f>SUM(C5+C15)</f>
        <v>27050</v>
      </c>
      <c r="D28" s="44">
        <f t="shared" ref="D28:O28" si="17">SUM(D5+D15)</f>
        <v>3036</v>
      </c>
      <c r="E28" s="44">
        <f t="shared" si="17"/>
        <v>4866</v>
      </c>
      <c r="F28" s="44">
        <f t="shared" si="17"/>
        <v>1283</v>
      </c>
      <c r="G28" s="44">
        <f t="shared" si="17"/>
        <v>3158</v>
      </c>
      <c r="H28" s="44">
        <f t="shared" si="17"/>
        <v>4437</v>
      </c>
      <c r="I28" s="44">
        <f t="shared" si="17"/>
        <v>371</v>
      </c>
      <c r="J28" s="44">
        <f t="shared" si="17"/>
        <v>3815</v>
      </c>
      <c r="K28" s="44">
        <f t="shared" si="17"/>
        <v>5237</v>
      </c>
      <c r="L28" s="44">
        <f t="shared" si="17"/>
        <v>1280</v>
      </c>
      <c r="M28" s="44">
        <f t="shared" si="17"/>
        <v>13683</v>
      </c>
      <c r="N28" s="44">
        <f t="shared" si="17"/>
        <v>1840</v>
      </c>
      <c r="O28" s="44">
        <f t="shared" si="17"/>
        <v>901</v>
      </c>
      <c r="P28" s="45">
        <f t="shared" si="13"/>
        <v>11.22365988909427</v>
      </c>
      <c r="Q28" s="45">
        <f t="shared" si="16"/>
        <v>17.98890942698706</v>
      </c>
      <c r="R28" s="45">
        <f t="shared" si="16"/>
        <v>4.7430683918669132</v>
      </c>
      <c r="S28" s="45">
        <f t="shared" si="16"/>
        <v>11.674676524953789</v>
      </c>
      <c r="T28" s="45">
        <f t="shared" si="16"/>
        <v>16.402957486136785</v>
      </c>
      <c r="U28" s="45">
        <f t="shared" si="16"/>
        <v>1.3715341959334566</v>
      </c>
      <c r="V28" s="45">
        <f t="shared" si="16"/>
        <v>14.10351201478743</v>
      </c>
      <c r="W28" s="45">
        <f t="shared" si="16"/>
        <v>19.360443622920517</v>
      </c>
      <c r="X28" s="45">
        <f t="shared" si="16"/>
        <v>4.7319778188539736</v>
      </c>
      <c r="Y28" s="45">
        <f t="shared" si="16"/>
        <v>50.584103512014792</v>
      </c>
      <c r="Z28" s="45">
        <f t="shared" si="16"/>
        <v>6.8022181146025869</v>
      </c>
      <c r="AA28" s="45">
        <f t="shared" si="16"/>
        <v>3.3308687615526802</v>
      </c>
    </row>
    <row r="29" spans="1:27" ht="21.75" customHeight="1" x14ac:dyDescent="0.25">
      <c r="A29" s="147">
        <v>1</v>
      </c>
      <c r="B29" s="177" t="s">
        <v>80</v>
      </c>
      <c r="C29" s="198">
        <f>C16+C6</f>
        <v>195</v>
      </c>
      <c r="D29" s="198">
        <f t="shared" ref="D29:O29" si="18">D16+D6</f>
        <v>40</v>
      </c>
      <c r="E29" s="198">
        <f t="shared" si="18"/>
        <v>61</v>
      </c>
      <c r="F29" s="198">
        <f t="shared" si="18"/>
        <v>1</v>
      </c>
      <c r="G29" s="198">
        <f t="shared" si="18"/>
        <v>23</v>
      </c>
      <c r="H29" s="198">
        <f t="shared" si="18"/>
        <v>25</v>
      </c>
      <c r="I29" s="198">
        <f t="shared" si="18"/>
        <v>2</v>
      </c>
      <c r="J29" s="198">
        <f t="shared" si="18"/>
        <v>24</v>
      </c>
      <c r="K29" s="198">
        <f t="shared" si="18"/>
        <v>6</v>
      </c>
      <c r="L29" s="198">
        <f t="shared" si="18"/>
        <v>7</v>
      </c>
      <c r="M29" s="198">
        <f t="shared" si="18"/>
        <v>94</v>
      </c>
      <c r="N29" s="198">
        <f t="shared" si="18"/>
        <v>34</v>
      </c>
      <c r="O29" s="198">
        <f t="shared" si="18"/>
        <v>6</v>
      </c>
      <c r="P29" s="186">
        <f t="shared" si="13"/>
        <v>20.512820512820511</v>
      </c>
      <c r="Q29" s="186">
        <f t="shared" si="16"/>
        <v>31.282051282051281</v>
      </c>
      <c r="R29" s="186">
        <f t="shared" si="16"/>
        <v>0.51282051282051277</v>
      </c>
      <c r="S29" s="186">
        <f t="shared" si="16"/>
        <v>11.794871794871794</v>
      </c>
      <c r="T29" s="186">
        <f t="shared" si="16"/>
        <v>12.820512820512819</v>
      </c>
      <c r="U29" s="186">
        <f t="shared" si="16"/>
        <v>1.0256410256410255</v>
      </c>
      <c r="V29" s="186">
        <f t="shared" si="16"/>
        <v>12.307692307692308</v>
      </c>
      <c r="W29" s="186">
        <f t="shared" si="16"/>
        <v>3.0769230769230771</v>
      </c>
      <c r="X29" s="186">
        <f t="shared" si="16"/>
        <v>3.5897435897435894</v>
      </c>
      <c r="Y29" s="186">
        <f t="shared" si="16"/>
        <v>48.205128205128204</v>
      </c>
      <c r="Z29" s="186">
        <f t="shared" si="16"/>
        <v>17.435897435897434</v>
      </c>
      <c r="AA29" s="186">
        <f t="shared" si="16"/>
        <v>3.0769230769230771</v>
      </c>
    </row>
    <row r="30" spans="1:27" ht="21.75" customHeight="1" x14ac:dyDescent="0.25">
      <c r="A30" s="151">
        <v>2</v>
      </c>
      <c r="B30" s="91" t="s">
        <v>81</v>
      </c>
      <c r="C30" s="269">
        <f>C7+C17</f>
        <v>2533</v>
      </c>
      <c r="D30" s="269">
        <f t="shared" ref="D30:O30" si="19">D7+D17</f>
        <v>206</v>
      </c>
      <c r="E30" s="269">
        <f t="shared" si="19"/>
        <v>333</v>
      </c>
      <c r="F30" s="269">
        <f t="shared" si="19"/>
        <v>49</v>
      </c>
      <c r="G30" s="269">
        <f t="shared" si="19"/>
        <v>243</v>
      </c>
      <c r="H30" s="269">
        <f t="shared" si="19"/>
        <v>182</v>
      </c>
      <c r="I30" s="269">
        <f t="shared" si="19"/>
        <v>40</v>
      </c>
      <c r="J30" s="269">
        <f t="shared" si="19"/>
        <v>466</v>
      </c>
      <c r="K30" s="269">
        <f t="shared" si="19"/>
        <v>629</v>
      </c>
      <c r="L30" s="269">
        <f t="shared" si="19"/>
        <v>186</v>
      </c>
      <c r="M30" s="269">
        <f t="shared" si="19"/>
        <v>1365</v>
      </c>
      <c r="N30" s="269">
        <f t="shared" si="19"/>
        <v>248</v>
      </c>
      <c r="O30" s="269">
        <f t="shared" si="19"/>
        <v>305</v>
      </c>
      <c r="P30" s="186">
        <f t="shared" si="13"/>
        <v>8.1326490327674694</v>
      </c>
      <c r="Q30" s="186">
        <f t="shared" si="16"/>
        <v>13.146466640347414</v>
      </c>
      <c r="R30" s="186">
        <f t="shared" si="16"/>
        <v>1.9344650611922622</v>
      </c>
      <c r="S30" s="186">
        <f t="shared" si="16"/>
        <v>9.593367548361627</v>
      </c>
      <c r="T30" s="186">
        <f t="shared" si="16"/>
        <v>7.18515594157126</v>
      </c>
      <c r="U30" s="186">
        <f t="shared" si="16"/>
        <v>1.5791551519936835</v>
      </c>
      <c r="V30" s="186">
        <f t="shared" si="16"/>
        <v>18.397157520726413</v>
      </c>
      <c r="W30" s="186">
        <f t="shared" si="16"/>
        <v>24.832214765100673</v>
      </c>
      <c r="X30" s="186">
        <f t="shared" si="16"/>
        <v>7.3430714567706277</v>
      </c>
      <c r="Y30" s="186">
        <f t="shared" si="16"/>
        <v>53.88866956178444</v>
      </c>
      <c r="Z30" s="186">
        <f t="shared" si="16"/>
        <v>9.7907619423608381</v>
      </c>
      <c r="AA30" s="186">
        <f t="shared" si="16"/>
        <v>12.041058033951836</v>
      </c>
    </row>
    <row r="31" spans="1:27" ht="21.75" customHeight="1" x14ac:dyDescent="0.25">
      <c r="A31" s="151">
        <v>3</v>
      </c>
      <c r="B31" s="91" t="s">
        <v>82</v>
      </c>
      <c r="C31" s="269">
        <f>C18+C8</f>
        <v>1442</v>
      </c>
      <c r="D31" s="269">
        <f t="shared" ref="D31:O31" si="20">D18+D8</f>
        <v>51</v>
      </c>
      <c r="E31" s="269">
        <f t="shared" si="20"/>
        <v>189</v>
      </c>
      <c r="F31" s="269">
        <f t="shared" si="20"/>
        <v>51</v>
      </c>
      <c r="G31" s="269">
        <f t="shared" si="20"/>
        <v>20</v>
      </c>
      <c r="H31" s="269">
        <f t="shared" si="20"/>
        <v>286</v>
      </c>
      <c r="I31" s="269">
        <f t="shared" si="20"/>
        <v>9</v>
      </c>
      <c r="J31" s="269">
        <f t="shared" si="20"/>
        <v>200</v>
      </c>
      <c r="K31" s="269">
        <f t="shared" si="20"/>
        <v>271</v>
      </c>
      <c r="L31" s="269">
        <f t="shared" si="20"/>
        <v>98</v>
      </c>
      <c r="M31" s="269">
        <f t="shared" si="20"/>
        <v>933</v>
      </c>
      <c r="N31" s="269">
        <f t="shared" si="20"/>
        <v>148</v>
      </c>
      <c r="O31" s="269">
        <f t="shared" si="20"/>
        <v>32</v>
      </c>
      <c r="P31" s="186">
        <f t="shared" si="13"/>
        <v>3.5367545076282938</v>
      </c>
      <c r="Q31" s="186">
        <f t="shared" si="16"/>
        <v>13.106796116504855</v>
      </c>
      <c r="R31" s="186">
        <f t="shared" si="16"/>
        <v>3.5367545076282938</v>
      </c>
      <c r="S31" s="186">
        <f t="shared" si="16"/>
        <v>1.3869625520110958</v>
      </c>
      <c r="T31" s="186">
        <f t="shared" si="16"/>
        <v>19.833564493758669</v>
      </c>
      <c r="U31" s="186">
        <f t="shared" si="16"/>
        <v>0.62413314840499301</v>
      </c>
      <c r="V31" s="186">
        <f t="shared" si="16"/>
        <v>13.869625520110956</v>
      </c>
      <c r="W31" s="186">
        <f t="shared" si="16"/>
        <v>18.793342579750348</v>
      </c>
      <c r="X31" s="186">
        <f t="shared" si="16"/>
        <v>6.7961165048543686</v>
      </c>
      <c r="Y31" s="186">
        <f t="shared" si="16"/>
        <v>64.701803051317626</v>
      </c>
      <c r="Z31" s="186">
        <f t="shared" si="16"/>
        <v>10.263522884882107</v>
      </c>
      <c r="AA31" s="186">
        <f t="shared" si="16"/>
        <v>2.219140083217753</v>
      </c>
    </row>
    <row r="32" spans="1:27" ht="21.75" customHeight="1" x14ac:dyDescent="0.25">
      <c r="A32" s="151">
        <v>4</v>
      </c>
      <c r="B32" s="152" t="s">
        <v>83</v>
      </c>
      <c r="C32" s="187">
        <f>C9+C19</f>
        <v>991</v>
      </c>
      <c r="D32" s="187">
        <f t="shared" ref="D32:O32" si="21">D9+D19</f>
        <v>169</v>
      </c>
      <c r="E32" s="187">
        <f t="shared" si="21"/>
        <v>236</v>
      </c>
      <c r="F32" s="187">
        <f t="shared" si="21"/>
        <v>85</v>
      </c>
      <c r="G32" s="187">
        <f t="shared" si="21"/>
        <v>28</v>
      </c>
      <c r="H32" s="187">
        <f t="shared" si="21"/>
        <v>205</v>
      </c>
      <c r="I32" s="187">
        <f t="shared" si="21"/>
        <v>12</v>
      </c>
      <c r="J32" s="187">
        <f t="shared" si="21"/>
        <v>9</v>
      </c>
      <c r="K32" s="187">
        <f t="shared" si="21"/>
        <v>71</v>
      </c>
      <c r="L32" s="187">
        <f t="shared" si="21"/>
        <v>43</v>
      </c>
      <c r="M32" s="187">
        <f t="shared" si="21"/>
        <v>619</v>
      </c>
      <c r="N32" s="187">
        <f t="shared" si="21"/>
        <v>93</v>
      </c>
      <c r="O32" s="187">
        <f t="shared" si="21"/>
        <v>15</v>
      </c>
      <c r="P32" s="186">
        <f t="shared" si="13"/>
        <v>17.053481331987889</v>
      </c>
      <c r="Q32" s="186">
        <f t="shared" si="16"/>
        <v>23.81432896064581</v>
      </c>
      <c r="R32" s="186">
        <f t="shared" si="16"/>
        <v>8.5771947527749752</v>
      </c>
      <c r="S32" s="186">
        <f t="shared" si="16"/>
        <v>2.8254288597376389</v>
      </c>
      <c r="T32" s="186">
        <f t="shared" si="16"/>
        <v>20.686175580221999</v>
      </c>
      <c r="U32" s="186">
        <f t="shared" si="16"/>
        <v>1.2108980827447022</v>
      </c>
      <c r="V32" s="186">
        <f t="shared" si="16"/>
        <v>0.90817356205852673</v>
      </c>
      <c r="W32" s="186">
        <f t="shared" si="16"/>
        <v>7.1644803229061553</v>
      </c>
      <c r="X32" s="186">
        <f t="shared" si="16"/>
        <v>4.3390514631685164</v>
      </c>
      <c r="Y32" s="186">
        <f t="shared" si="16"/>
        <v>62.462159434914234</v>
      </c>
      <c r="Z32" s="186">
        <f t="shared" si="16"/>
        <v>9.3844601412714432</v>
      </c>
      <c r="AA32" s="186">
        <f t="shared" si="16"/>
        <v>1.513622603430878</v>
      </c>
    </row>
    <row r="33" spans="1:29" ht="21.75" customHeight="1" x14ac:dyDescent="0.25">
      <c r="A33" s="151">
        <v>5</v>
      </c>
      <c r="B33" s="152" t="s">
        <v>89</v>
      </c>
      <c r="C33" s="187">
        <f>C20</f>
        <v>1180</v>
      </c>
      <c r="D33" s="187">
        <f t="shared" ref="D33:O33" si="22">D20</f>
        <v>483</v>
      </c>
      <c r="E33" s="187">
        <f t="shared" si="22"/>
        <v>364</v>
      </c>
      <c r="F33" s="187">
        <f t="shared" si="22"/>
        <v>33</v>
      </c>
      <c r="G33" s="187">
        <f t="shared" si="22"/>
        <v>3</v>
      </c>
      <c r="H33" s="187">
        <f t="shared" si="22"/>
        <v>203</v>
      </c>
      <c r="I33" s="187">
        <f t="shared" si="22"/>
        <v>19</v>
      </c>
      <c r="J33" s="187">
        <f t="shared" si="22"/>
        <v>56</v>
      </c>
      <c r="K33" s="187">
        <f t="shared" si="22"/>
        <v>307</v>
      </c>
      <c r="L33" s="187">
        <f t="shared" si="22"/>
        <v>225</v>
      </c>
      <c r="M33" s="187">
        <f t="shared" si="22"/>
        <v>313</v>
      </c>
      <c r="N33" s="187">
        <f t="shared" si="22"/>
        <v>63</v>
      </c>
      <c r="O33" s="187">
        <f t="shared" si="22"/>
        <v>54</v>
      </c>
      <c r="P33" s="186">
        <f t="shared" si="13"/>
        <v>40.932203389830505</v>
      </c>
      <c r="Q33" s="186">
        <f t="shared" si="16"/>
        <v>30.847457627118647</v>
      </c>
      <c r="R33" s="186">
        <f t="shared" si="16"/>
        <v>2.7966101694915255</v>
      </c>
      <c r="S33" s="186">
        <f t="shared" si="16"/>
        <v>0.25423728813559321</v>
      </c>
      <c r="T33" s="186">
        <f t="shared" si="16"/>
        <v>17.203389830508474</v>
      </c>
      <c r="U33" s="186">
        <f t="shared" si="16"/>
        <v>1.6101694915254237</v>
      </c>
      <c r="V33" s="186">
        <f t="shared" si="16"/>
        <v>4.7457627118644066</v>
      </c>
      <c r="W33" s="186">
        <f t="shared" si="16"/>
        <v>26.016949152542374</v>
      </c>
      <c r="X33" s="186">
        <f t="shared" si="16"/>
        <v>19.067796610169491</v>
      </c>
      <c r="Y33" s="186">
        <f t="shared" si="16"/>
        <v>26.525423728813557</v>
      </c>
      <c r="Z33" s="186">
        <f t="shared" si="16"/>
        <v>5.3389830508474576</v>
      </c>
      <c r="AA33" s="186">
        <f t="shared" si="16"/>
        <v>4.5762711864406782</v>
      </c>
    </row>
    <row r="34" spans="1:29" ht="21.75" customHeight="1" x14ac:dyDescent="0.25">
      <c r="A34" s="151">
        <v>6</v>
      </c>
      <c r="B34" s="91" t="s">
        <v>84</v>
      </c>
      <c r="C34" s="269">
        <f>C21+C10</f>
        <v>2622</v>
      </c>
      <c r="D34" s="269">
        <f t="shared" ref="D34:O34" si="23">D21+D10</f>
        <v>536</v>
      </c>
      <c r="E34" s="269">
        <f t="shared" si="23"/>
        <v>486</v>
      </c>
      <c r="F34" s="269">
        <f t="shared" si="23"/>
        <v>230</v>
      </c>
      <c r="G34" s="269">
        <f t="shared" si="23"/>
        <v>84</v>
      </c>
      <c r="H34" s="269">
        <f t="shared" si="23"/>
        <v>220</v>
      </c>
      <c r="I34" s="269">
        <f t="shared" si="23"/>
        <v>17</v>
      </c>
      <c r="J34" s="269">
        <f t="shared" si="23"/>
        <v>436</v>
      </c>
      <c r="K34" s="269">
        <f t="shared" si="23"/>
        <v>853</v>
      </c>
      <c r="L34" s="269">
        <f t="shared" si="23"/>
        <v>256</v>
      </c>
      <c r="M34" s="269">
        <f t="shared" si="23"/>
        <v>723</v>
      </c>
      <c r="N34" s="269">
        <f t="shared" si="23"/>
        <v>137</v>
      </c>
      <c r="O34" s="269">
        <f t="shared" si="23"/>
        <v>66</v>
      </c>
      <c r="P34" s="186">
        <f t="shared" si="13"/>
        <v>20.442410373760488</v>
      </c>
      <c r="Q34" s="186">
        <f t="shared" si="16"/>
        <v>18.535469107551489</v>
      </c>
      <c r="R34" s="186">
        <f t="shared" si="16"/>
        <v>8.7719298245614024</v>
      </c>
      <c r="S34" s="186">
        <f t="shared" si="16"/>
        <v>3.2036613272311212</v>
      </c>
      <c r="T34" s="186">
        <f t="shared" si="16"/>
        <v>8.3905415713196021</v>
      </c>
      <c r="U34" s="186">
        <f t="shared" si="16"/>
        <v>0.64836003051106028</v>
      </c>
      <c r="V34" s="186">
        <f t="shared" si="16"/>
        <v>16.628527841342486</v>
      </c>
      <c r="W34" s="186">
        <f t="shared" si="16"/>
        <v>32.532418001525556</v>
      </c>
      <c r="X34" s="186">
        <f t="shared" si="16"/>
        <v>9.7635392829900844</v>
      </c>
      <c r="Y34" s="186">
        <f t="shared" si="16"/>
        <v>27.574370709382151</v>
      </c>
      <c r="Z34" s="186">
        <f t="shared" si="16"/>
        <v>5.2250190694126619</v>
      </c>
      <c r="AA34" s="186">
        <f t="shared" si="16"/>
        <v>2.5171624713958809</v>
      </c>
    </row>
    <row r="35" spans="1:29" s="32" customFormat="1" ht="21.75" customHeight="1" x14ac:dyDescent="0.25">
      <c r="A35" s="155">
        <v>7</v>
      </c>
      <c r="B35" s="167" t="s">
        <v>85</v>
      </c>
      <c r="C35" s="189">
        <f>C11+C22</f>
        <v>2303</v>
      </c>
      <c r="D35" s="189">
        <f t="shared" ref="D35:O35" si="24">D11+D22</f>
        <v>205</v>
      </c>
      <c r="E35" s="189">
        <f t="shared" si="24"/>
        <v>326</v>
      </c>
      <c r="F35" s="189">
        <f t="shared" si="24"/>
        <v>177</v>
      </c>
      <c r="G35" s="189">
        <f t="shared" si="24"/>
        <v>9</v>
      </c>
      <c r="H35" s="189">
        <f t="shared" si="24"/>
        <v>519</v>
      </c>
      <c r="I35" s="189">
        <f t="shared" si="24"/>
        <v>72</v>
      </c>
      <c r="J35" s="189">
        <f t="shared" si="24"/>
        <v>107</v>
      </c>
      <c r="K35" s="189">
        <f t="shared" si="24"/>
        <v>159</v>
      </c>
      <c r="L35" s="189">
        <f t="shared" si="24"/>
        <v>94</v>
      </c>
      <c r="M35" s="189">
        <f t="shared" si="24"/>
        <v>895</v>
      </c>
      <c r="N35" s="189">
        <f t="shared" si="24"/>
        <v>141</v>
      </c>
      <c r="O35" s="189">
        <f t="shared" si="24"/>
        <v>77</v>
      </c>
      <c r="P35" s="190">
        <f t="shared" si="13"/>
        <v>8.9014329135909698</v>
      </c>
      <c r="Q35" s="190">
        <f t="shared" si="16"/>
        <v>14.155449413808077</v>
      </c>
      <c r="R35" s="190">
        <f t="shared" si="16"/>
        <v>7.6856274424663491</v>
      </c>
      <c r="S35" s="190">
        <f t="shared" si="16"/>
        <v>0.39079461571862784</v>
      </c>
      <c r="T35" s="190">
        <f t="shared" si="16"/>
        <v>22.535822839774209</v>
      </c>
      <c r="U35" s="190">
        <f t="shared" si="16"/>
        <v>3.1263569257490227</v>
      </c>
      <c r="V35" s="190">
        <f t="shared" si="16"/>
        <v>4.6461137646547979</v>
      </c>
      <c r="W35" s="190">
        <f t="shared" si="16"/>
        <v>6.9040382110290928</v>
      </c>
      <c r="X35" s="190">
        <f t="shared" si="16"/>
        <v>4.0816326530612246</v>
      </c>
      <c r="Y35" s="190">
        <f t="shared" si="16"/>
        <v>38.862353452019107</v>
      </c>
      <c r="Z35" s="190">
        <f t="shared" si="16"/>
        <v>6.1224489795918364</v>
      </c>
      <c r="AA35" s="190">
        <f t="shared" si="16"/>
        <v>3.3434650455927049</v>
      </c>
    </row>
    <row r="36" spans="1:29" s="32" customFormat="1" ht="21.75" customHeight="1" x14ac:dyDescent="0.25">
      <c r="A36" s="155">
        <v>8</v>
      </c>
      <c r="B36" s="167" t="s">
        <v>86</v>
      </c>
      <c r="C36" s="189">
        <f>C12+C23</f>
        <v>5028</v>
      </c>
      <c r="D36" s="199">
        <f t="shared" ref="D36:O36" si="25">D12+D23</f>
        <v>717</v>
      </c>
      <c r="E36" s="199">
        <f t="shared" si="25"/>
        <v>421</v>
      </c>
      <c r="F36" s="199">
        <f t="shared" si="25"/>
        <v>85</v>
      </c>
      <c r="G36" s="199">
        <f t="shared" si="25"/>
        <v>61</v>
      </c>
      <c r="H36" s="199">
        <f t="shared" si="25"/>
        <v>860</v>
      </c>
      <c r="I36" s="199">
        <f t="shared" si="25"/>
        <v>80</v>
      </c>
      <c r="J36" s="302">
        <f t="shared" si="25"/>
        <v>1051</v>
      </c>
      <c r="K36" s="302">
        <f>K12+K23</f>
        <v>1002</v>
      </c>
      <c r="L36" s="199">
        <f t="shared" si="25"/>
        <v>183</v>
      </c>
      <c r="M36" s="199">
        <f t="shared" si="25"/>
        <v>2951</v>
      </c>
      <c r="N36" s="199">
        <f t="shared" si="25"/>
        <v>465</v>
      </c>
      <c r="O36" s="199">
        <f t="shared" si="25"/>
        <v>129</v>
      </c>
      <c r="P36" s="190">
        <f t="shared" si="13"/>
        <v>14.260143198090692</v>
      </c>
      <c r="Q36" s="190">
        <f t="shared" si="16"/>
        <v>8.373110580747813</v>
      </c>
      <c r="R36" s="190">
        <f t="shared" si="16"/>
        <v>1.6905330151153541</v>
      </c>
      <c r="S36" s="190">
        <f t="shared" si="16"/>
        <v>1.213206046141607</v>
      </c>
      <c r="T36" s="190">
        <f t="shared" si="16"/>
        <v>17.104216388225936</v>
      </c>
      <c r="U36" s="190">
        <f t="shared" si="16"/>
        <v>1.5910898965791569</v>
      </c>
      <c r="V36" s="190">
        <f t="shared" si="16"/>
        <v>20.902943516308671</v>
      </c>
      <c r="W36" s="190">
        <f t="shared" si="16"/>
        <v>19.928400954653938</v>
      </c>
      <c r="X36" s="190">
        <f t="shared" si="16"/>
        <v>3.639618138424821</v>
      </c>
      <c r="Y36" s="190">
        <f t="shared" si="16"/>
        <v>58.691328560063639</v>
      </c>
      <c r="Z36" s="190">
        <f t="shared" si="16"/>
        <v>9.2482100238663492</v>
      </c>
      <c r="AA36" s="190">
        <f t="shared" si="16"/>
        <v>2.5656324582338899</v>
      </c>
      <c r="AB36" s="200"/>
      <c r="AC36" s="66"/>
    </row>
    <row r="37" spans="1:29" ht="21.75" customHeight="1" x14ac:dyDescent="0.25">
      <c r="A37" s="151">
        <v>9</v>
      </c>
      <c r="B37" s="152" t="s">
        <v>90</v>
      </c>
      <c r="C37" s="187">
        <f>C24</f>
        <v>625</v>
      </c>
      <c r="D37" s="187">
        <f t="shared" ref="D37:O37" si="26">D24</f>
        <v>193</v>
      </c>
      <c r="E37" s="187">
        <f t="shared" si="26"/>
        <v>99</v>
      </c>
      <c r="F37" s="187">
        <f t="shared" si="26"/>
        <v>9</v>
      </c>
      <c r="G37" s="187">
        <f t="shared" si="26"/>
        <v>97</v>
      </c>
      <c r="H37" s="187">
        <f t="shared" si="26"/>
        <v>63</v>
      </c>
      <c r="I37" s="187">
        <f t="shared" si="26"/>
        <v>12</v>
      </c>
      <c r="J37" s="187">
        <f t="shared" si="26"/>
        <v>125</v>
      </c>
      <c r="K37" s="187">
        <f t="shared" si="26"/>
        <v>78</v>
      </c>
      <c r="L37" s="187">
        <f t="shared" si="26"/>
        <v>101</v>
      </c>
      <c r="M37" s="187">
        <f t="shared" si="26"/>
        <v>133</v>
      </c>
      <c r="N37" s="187">
        <f t="shared" si="26"/>
        <v>61</v>
      </c>
      <c r="O37" s="187">
        <f t="shared" si="26"/>
        <v>57</v>
      </c>
      <c r="P37" s="186">
        <f t="shared" si="13"/>
        <v>30.880000000000003</v>
      </c>
      <c r="Q37" s="186">
        <f t="shared" si="16"/>
        <v>15.840000000000002</v>
      </c>
      <c r="R37" s="186">
        <f t="shared" si="16"/>
        <v>1.44</v>
      </c>
      <c r="S37" s="186">
        <f t="shared" si="16"/>
        <v>15.52</v>
      </c>
      <c r="T37" s="186">
        <f t="shared" si="16"/>
        <v>10.08</v>
      </c>
      <c r="U37" s="186">
        <f t="shared" si="16"/>
        <v>1.92</v>
      </c>
      <c r="V37" s="186">
        <f t="shared" si="16"/>
        <v>20</v>
      </c>
      <c r="W37" s="186">
        <f t="shared" si="16"/>
        <v>12.479999999999999</v>
      </c>
      <c r="X37" s="186">
        <f t="shared" si="16"/>
        <v>16.16</v>
      </c>
      <c r="Y37" s="186">
        <f t="shared" si="16"/>
        <v>21.279999999999998</v>
      </c>
      <c r="Z37" s="186">
        <f t="shared" si="16"/>
        <v>9.76</v>
      </c>
      <c r="AA37" s="186">
        <f t="shared" si="16"/>
        <v>9.120000000000001</v>
      </c>
    </row>
    <row r="38" spans="1:29" ht="21.75" customHeight="1" x14ac:dyDescent="0.25">
      <c r="A38" s="151">
        <v>10</v>
      </c>
      <c r="B38" s="152" t="s">
        <v>87</v>
      </c>
      <c r="C38" s="187">
        <f>C13+C25</f>
        <v>2574</v>
      </c>
      <c r="D38" s="187">
        <f t="shared" ref="D38:O38" si="27">D13+D25</f>
        <v>218</v>
      </c>
      <c r="E38" s="187">
        <f t="shared" si="27"/>
        <v>437</v>
      </c>
      <c r="F38" s="187">
        <f t="shared" si="27"/>
        <v>50</v>
      </c>
      <c r="G38" s="290">
        <f t="shared" si="27"/>
        <v>2574</v>
      </c>
      <c r="H38" s="187">
        <f t="shared" si="27"/>
        <v>209</v>
      </c>
      <c r="I38" s="187">
        <f t="shared" si="27"/>
        <v>21</v>
      </c>
      <c r="J38" s="187">
        <f t="shared" si="27"/>
        <v>78</v>
      </c>
      <c r="K38" s="187">
        <f t="shared" si="27"/>
        <v>129</v>
      </c>
      <c r="L38" s="187">
        <f t="shared" si="27"/>
        <v>47</v>
      </c>
      <c r="M38" s="187">
        <f t="shared" si="27"/>
        <v>604</v>
      </c>
      <c r="N38" s="187">
        <f t="shared" si="27"/>
        <v>145</v>
      </c>
      <c r="O38" s="187">
        <f t="shared" si="27"/>
        <v>50</v>
      </c>
      <c r="P38" s="186">
        <f t="shared" si="13"/>
        <v>8.4693084693084693</v>
      </c>
      <c r="Q38" s="186">
        <f t="shared" si="16"/>
        <v>16.977466977466975</v>
      </c>
      <c r="R38" s="186">
        <f t="shared" si="16"/>
        <v>1.9425019425019423</v>
      </c>
      <c r="S38" s="164">
        <f t="shared" si="16"/>
        <v>100</v>
      </c>
      <c r="T38" s="186">
        <f t="shared" si="16"/>
        <v>8.1196581196581192</v>
      </c>
      <c r="U38" s="186">
        <f t="shared" si="16"/>
        <v>0.81585081585081576</v>
      </c>
      <c r="V38" s="186">
        <f t="shared" si="16"/>
        <v>3.0303030303030303</v>
      </c>
      <c r="W38" s="186">
        <f t="shared" si="16"/>
        <v>5.0116550116550123</v>
      </c>
      <c r="X38" s="186">
        <f t="shared" si="16"/>
        <v>1.8259518259518259</v>
      </c>
      <c r="Y38" s="186">
        <f t="shared" si="16"/>
        <v>23.465423465423466</v>
      </c>
      <c r="Z38" s="186">
        <f t="shared" si="16"/>
        <v>5.6332556332556338</v>
      </c>
      <c r="AA38" s="186">
        <f t="shared" si="16"/>
        <v>1.9425019425019423</v>
      </c>
    </row>
    <row r="39" spans="1:29" ht="21.75" customHeight="1" x14ac:dyDescent="0.25">
      <c r="A39" s="151">
        <v>11</v>
      </c>
      <c r="B39" s="152" t="s">
        <v>88</v>
      </c>
      <c r="C39" s="195">
        <f>C26+C14</f>
        <v>5608</v>
      </c>
      <c r="D39" s="195">
        <f t="shared" ref="D39:O39" si="28">D26+D14</f>
        <v>159</v>
      </c>
      <c r="E39" s="153">
        <f t="shared" si="28"/>
        <v>1316</v>
      </c>
      <c r="F39" s="195">
        <f t="shared" si="28"/>
        <v>454</v>
      </c>
      <c r="G39" s="195">
        <f t="shared" si="28"/>
        <v>0</v>
      </c>
      <c r="H39" s="153">
        <f t="shared" si="28"/>
        <v>1410</v>
      </c>
      <c r="I39" s="195">
        <f t="shared" si="28"/>
        <v>68</v>
      </c>
      <c r="J39" s="153">
        <f t="shared" si="28"/>
        <v>1105</v>
      </c>
      <c r="K39" s="153">
        <f t="shared" si="28"/>
        <v>1250</v>
      </c>
      <c r="L39" s="195">
        <f t="shared" si="28"/>
        <v>8</v>
      </c>
      <c r="M39" s="195">
        <f t="shared" si="28"/>
        <v>4516</v>
      </c>
      <c r="N39" s="195">
        <f t="shared" si="28"/>
        <v>122</v>
      </c>
      <c r="O39" s="195">
        <f t="shared" si="28"/>
        <v>59</v>
      </c>
      <c r="P39" s="188">
        <f t="shared" si="13"/>
        <v>2.8352353780313839</v>
      </c>
      <c r="Q39" s="188">
        <f t="shared" si="16"/>
        <v>23.466476462196862</v>
      </c>
      <c r="R39" s="188">
        <f t="shared" si="16"/>
        <v>8.0955777460770335</v>
      </c>
      <c r="S39" s="188">
        <f t="shared" si="16"/>
        <v>0</v>
      </c>
      <c r="T39" s="188">
        <f t="shared" si="16"/>
        <v>25.142653352353779</v>
      </c>
      <c r="U39" s="188">
        <f t="shared" si="16"/>
        <v>1.2125534950071328</v>
      </c>
      <c r="V39" s="188">
        <f t="shared" si="16"/>
        <v>19.703994293865907</v>
      </c>
      <c r="W39" s="188">
        <f t="shared" si="16"/>
        <v>22.289586305278174</v>
      </c>
      <c r="X39" s="188">
        <f t="shared" si="16"/>
        <v>0.14265335235378032</v>
      </c>
      <c r="Y39" s="188">
        <f t="shared" si="16"/>
        <v>80.527817403708994</v>
      </c>
      <c r="Z39" s="188">
        <f t="shared" si="16"/>
        <v>2.1754636233951499</v>
      </c>
      <c r="AA39" s="188">
        <f t="shared" si="16"/>
        <v>1.0520684736091297</v>
      </c>
    </row>
    <row r="40" spans="1:29" ht="21.75" customHeight="1" x14ac:dyDescent="0.25">
      <c r="A40" s="182">
        <v>12</v>
      </c>
      <c r="B40" s="183" t="s">
        <v>91</v>
      </c>
      <c r="C40" s="192">
        <f>C27</f>
        <v>1949</v>
      </c>
      <c r="D40" s="192">
        <f t="shared" ref="D40:O40" si="29">D27</f>
        <v>59</v>
      </c>
      <c r="E40" s="192">
        <f t="shared" si="29"/>
        <v>598</v>
      </c>
      <c r="F40" s="192">
        <f t="shared" si="29"/>
        <v>59</v>
      </c>
      <c r="G40" s="192">
        <f t="shared" si="29"/>
        <v>16</v>
      </c>
      <c r="H40" s="192">
        <f t="shared" si="29"/>
        <v>255</v>
      </c>
      <c r="I40" s="192">
        <f t="shared" si="29"/>
        <v>19</v>
      </c>
      <c r="J40" s="192">
        <f t="shared" si="29"/>
        <v>158</v>
      </c>
      <c r="K40" s="192">
        <f t="shared" si="29"/>
        <v>482</v>
      </c>
      <c r="L40" s="192">
        <f t="shared" si="29"/>
        <v>32</v>
      </c>
      <c r="M40" s="192">
        <f t="shared" si="29"/>
        <v>537</v>
      </c>
      <c r="N40" s="192">
        <f t="shared" si="29"/>
        <v>183</v>
      </c>
      <c r="O40" s="192">
        <f t="shared" si="29"/>
        <v>51</v>
      </c>
      <c r="P40" s="295">
        <f t="shared" si="13"/>
        <v>3.0271934325295025</v>
      </c>
      <c r="Q40" s="295">
        <f t="shared" si="16"/>
        <v>30.682401231400718</v>
      </c>
      <c r="R40" s="295">
        <f t="shared" si="16"/>
        <v>3.0271934325295025</v>
      </c>
      <c r="S40" s="295">
        <f t="shared" si="16"/>
        <v>0.82093381221139039</v>
      </c>
      <c r="T40" s="295">
        <f t="shared" si="16"/>
        <v>13.083632632119036</v>
      </c>
      <c r="U40" s="295">
        <f t="shared" si="16"/>
        <v>0.9748589020010261</v>
      </c>
      <c r="V40" s="295">
        <f t="shared" si="16"/>
        <v>8.1067213955874813</v>
      </c>
      <c r="W40" s="295">
        <f t="shared" si="16"/>
        <v>24.730631092868137</v>
      </c>
      <c r="X40" s="295">
        <f t="shared" si="16"/>
        <v>1.6418676244227808</v>
      </c>
      <c r="Y40" s="295">
        <f t="shared" si="16"/>
        <v>27.552591072344789</v>
      </c>
      <c r="Z40" s="295">
        <f t="shared" si="16"/>
        <v>9.3894304771677781</v>
      </c>
      <c r="AA40" s="295">
        <f t="shared" si="16"/>
        <v>2.6167265264238071</v>
      </c>
      <c r="AC40" s="29"/>
    </row>
    <row r="41" spans="1:29" x14ac:dyDescent="0.25">
      <c r="C41" s="46"/>
      <c r="D41" s="46"/>
      <c r="E41" s="46"/>
      <c r="F41" s="46"/>
      <c r="G41" s="77"/>
      <c r="H41" s="46"/>
      <c r="I41" s="46"/>
      <c r="J41" s="46"/>
      <c r="K41" s="46"/>
      <c r="L41" s="46"/>
      <c r="M41" s="46"/>
      <c r="N41" s="46"/>
      <c r="O41" s="46"/>
    </row>
    <row r="43" spans="1:29" ht="33.75" customHeight="1" x14ac:dyDescent="0.25">
      <c r="B43" s="421" t="s">
        <v>52</v>
      </c>
      <c r="C43" s="418" t="s">
        <v>15</v>
      </c>
      <c r="D43" s="419"/>
      <c r="E43" s="419"/>
      <c r="F43" s="420"/>
      <c r="G43" s="418" t="s">
        <v>17</v>
      </c>
      <c r="H43" s="419"/>
      <c r="I43" s="420"/>
      <c r="J43" s="423" t="s">
        <v>19</v>
      </c>
      <c r="K43" s="416"/>
      <c r="L43" s="416"/>
      <c r="M43" s="417"/>
      <c r="N43" s="418" t="s">
        <v>21</v>
      </c>
      <c r="O43" s="419"/>
      <c r="P43" s="419"/>
      <c r="Q43" s="419"/>
      <c r="R43" s="420"/>
      <c r="S43" s="418" t="s">
        <v>23</v>
      </c>
      <c r="T43" s="419"/>
      <c r="U43" s="419"/>
      <c r="V43" s="420"/>
      <c r="W43" s="415" t="s">
        <v>25</v>
      </c>
      <c r="X43" s="416"/>
      <c r="Y43" s="416"/>
      <c r="Z43" s="417"/>
      <c r="AA43" s="1"/>
    </row>
    <row r="44" spans="1:29" ht="31.5" customHeight="1" x14ac:dyDescent="0.25">
      <c r="B44" s="422"/>
      <c r="C44" s="415" t="s">
        <v>16</v>
      </c>
      <c r="D44" s="416"/>
      <c r="E44" s="416"/>
      <c r="F44" s="417"/>
      <c r="G44" s="418" t="s">
        <v>18</v>
      </c>
      <c r="H44" s="419"/>
      <c r="I44" s="420"/>
      <c r="J44" s="415" t="s">
        <v>20</v>
      </c>
      <c r="K44" s="416"/>
      <c r="L44" s="416"/>
      <c r="M44" s="417"/>
      <c r="N44" s="415" t="s">
        <v>22</v>
      </c>
      <c r="O44" s="416"/>
      <c r="P44" s="416"/>
      <c r="Q44" s="416"/>
      <c r="R44" s="417"/>
      <c r="S44" s="418" t="s">
        <v>24</v>
      </c>
      <c r="T44" s="419"/>
      <c r="U44" s="419"/>
      <c r="V44" s="420"/>
      <c r="W44" s="415" t="s">
        <v>26</v>
      </c>
      <c r="X44" s="416"/>
      <c r="Y44" s="416"/>
      <c r="Z44" s="417"/>
      <c r="AA44" s="1"/>
    </row>
    <row r="45" spans="1:29" x14ac:dyDescent="0.25"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</sheetData>
  <mergeCells count="21">
    <mergeCell ref="A1:B1"/>
    <mergeCell ref="A2:AA2"/>
    <mergeCell ref="A3:A4"/>
    <mergeCell ref="B3:B4"/>
    <mergeCell ref="C3:C4"/>
    <mergeCell ref="D3:O3"/>
    <mergeCell ref="P3:AA3"/>
    <mergeCell ref="W1:AA1"/>
    <mergeCell ref="B43:B44"/>
    <mergeCell ref="C43:F43"/>
    <mergeCell ref="G43:I43"/>
    <mergeCell ref="J43:M43"/>
    <mergeCell ref="N43:R43"/>
    <mergeCell ref="W43:Z43"/>
    <mergeCell ref="C44:F44"/>
    <mergeCell ref="G44:I44"/>
    <mergeCell ref="J44:M44"/>
    <mergeCell ref="N44:R44"/>
    <mergeCell ref="S44:V44"/>
    <mergeCell ref="W44:Z44"/>
    <mergeCell ref="S43:V43"/>
  </mergeCells>
  <pageMargins left="0.51181102362204722" right="0.5118110236220472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84"/>
  <sheetViews>
    <sheetView zoomScale="85" zoomScaleNormal="85" workbookViewId="0">
      <pane ySplit="5" topLeftCell="A45" activePane="bottomLeft" state="frozen"/>
      <selection pane="bottomLeft" activeCell="A2" sqref="A2:M2"/>
    </sheetView>
  </sheetViews>
  <sheetFormatPr defaultColWidth="9.140625" defaultRowHeight="15" x14ac:dyDescent="0.25"/>
  <cols>
    <col min="1" max="1" width="4.5703125" style="1" customWidth="1"/>
    <col min="2" max="2" width="15.85546875" style="1" customWidth="1"/>
    <col min="3" max="3" width="11.5703125" style="1" customWidth="1"/>
    <col min="4" max="4" width="12" style="1" customWidth="1"/>
    <col min="5" max="5" width="11.7109375" style="1" customWidth="1"/>
    <col min="6" max="6" width="10.28515625" style="1" customWidth="1"/>
    <col min="7" max="7" width="11.42578125" style="1" bestFit="1" customWidth="1"/>
    <col min="8" max="11" width="9.5703125" style="1" customWidth="1"/>
    <col min="12" max="12" width="9.5703125" style="32" customWidth="1"/>
    <col min="13" max="13" width="9.140625" style="32"/>
    <col min="14" max="14" width="9.140625" style="1"/>
    <col min="15" max="15" width="12.28515625" style="1" customWidth="1"/>
    <col min="16" max="16" width="11.85546875" style="1" customWidth="1"/>
    <col min="17" max="18" width="9.140625" style="1"/>
    <col min="19" max="19" width="9.7109375" style="1" bestFit="1" customWidth="1"/>
    <col min="20" max="16384" width="9.140625" style="1"/>
  </cols>
  <sheetData>
    <row r="1" spans="1:18" ht="21.75" customHeight="1" x14ac:dyDescent="0.25">
      <c r="A1" s="424"/>
      <c r="B1" s="424"/>
      <c r="K1" s="329" t="s">
        <v>131</v>
      </c>
      <c r="L1" s="329"/>
      <c r="M1" s="329"/>
    </row>
    <row r="2" spans="1:18" ht="59.25" customHeight="1" x14ac:dyDescent="0.25">
      <c r="A2" s="330" t="s">
        <v>143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</row>
    <row r="3" spans="1:18" ht="26.25" customHeight="1" x14ac:dyDescent="0.25">
      <c r="A3" s="351" t="s">
        <v>0</v>
      </c>
      <c r="B3" s="351" t="s">
        <v>14</v>
      </c>
      <c r="C3" s="351" t="s">
        <v>43</v>
      </c>
      <c r="D3" s="351" t="s">
        <v>1</v>
      </c>
      <c r="E3" s="351" t="s">
        <v>28</v>
      </c>
      <c r="F3" s="403" t="s">
        <v>136</v>
      </c>
      <c r="G3" s="430"/>
      <c r="H3" s="430"/>
      <c r="I3" s="430"/>
      <c r="J3" s="430"/>
      <c r="K3" s="430"/>
      <c r="L3" s="430"/>
      <c r="M3" s="404"/>
    </row>
    <row r="4" spans="1:18" ht="22.5" customHeight="1" x14ac:dyDescent="0.25">
      <c r="A4" s="352"/>
      <c r="B4" s="352"/>
      <c r="C4" s="352"/>
      <c r="D4" s="352"/>
      <c r="E4" s="352"/>
      <c r="F4" s="431" t="s">
        <v>103</v>
      </c>
      <c r="G4" s="431" t="s">
        <v>104</v>
      </c>
      <c r="H4" s="430" t="s">
        <v>93</v>
      </c>
      <c r="I4" s="430"/>
      <c r="J4" s="430"/>
      <c r="K4" s="430"/>
      <c r="L4" s="430"/>
      <c r="M4" s="404"/>
    </row>
    <row r="5" spans="1:18" ht="112.5" customHeight="1" x14ac:dyDescent="0.25">
      <c r="A5" s="353"/>
      <c r="B5" s="353"/>
      <c r="C5" s="353"/>
      <c r="D5" s="353"/>
      <c r="E5" s="353"/>
      <c r="F5" s="431"/>
      <c r="G5" s="431"/>
      <c r="H5" s="294" t="s">
        <v>73</v>
      </c>
      <c r="I5" s="78" t="s">
        <v>74</v>
      </c>
      <c r="J5" s="78" t="s">
        <v>27</v>
      </c>
      <c r="K5" s="78" t="s">
        <v>75</v>
      </c>
      <c r="L5" s="68" t="s">
        <v>76</v>
      </c>
      <c r="M5" s="68" t="s">
        <v>77</v>
      </c>
      <c r="O5" s="32"/>
      <c r="P5" s="32"/>
      <c r="Q5" s="32"/>
      <c r="R5" s="32"/>
    </row>
    <row r="6" spans="1:18" ht="12.75" customHeight="1" x14ac:dyDescent="0.25">
      <c r="A6" s="11" t="s">
        <v>6</v>
      </c>
      <c r="B6" s="11" t="s">
        <v>7</v>
      </c>
      <c r="C6" s="11" t="s">
        <v>35</v>
      </c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11">
        <v>6</v>
      </c>
      <c r="J6" s="11">
        <v>7</v>
      </c>
      <c r="K6" s="11">
        <v>8</v>
      </c>
      <c r="L6" s="307">
        <v>9</v>
      </c>
      <c r="M6" s="307">
        <v>10</v>
      </c>
      <c r="O6" s="32"/>
      <c r="P6" s="32"/>
      <c r="Q6" s="32"/>
      <c r="R6" s="32"/>
    </row>
    <row r="7" spans="1:18" ht="20.25" customHeight="1" x14ac:dyDescent="0.25">
      <c r="A7" s="348" t="s">
        <v>8</v>
      </c>
      <c r="B7" s="432" t="s">
        <v>9</v>
      </c>
      <c r="C7" s="12" t="s">
        <v>44</v>
      </c>
      <c r="D7" s="20">
        <f>D9+D11+D13+D15+D17+D19+D21+D23+D25</f>
        <v>47876</v>
      </c>
      <c r="E7" s="20">
        <f t="shared" ref="E7:M7" si="0">E9+E11+E13+E15+E17+E19+E21+E23+E25</f>
        <v>13383</v>
      </c>
      <c r="F7" s="20">
        <f t="shared" si="0"/>
        <v>155</v>
      </c>
      <c r="G7" s="20">
        <f t="shared" si="0"/>
        <v>808</v>
      </c>
      <c r="H7" s="20">
        <f t="shared" si="0"/>
        <v>106</v>
      </c>
      <c r="I7" s="20">
        <f t="shared" si="0"/>
        <v>746</v>
      </c>
      <c r="J7" s="20">
        <f t="shared" si="0"/>
        <v>47</v>
      </c>
      <c r="K7" s="20">
        <f t="shared" si="0"/>
        <v>22</v>
      </c>
      <c r="L7" s="63">
        <f t="shared" si="0"/>
        <v>1</v>
      </c>
      <c r="M7" s="63">
        <f t="shared" si="0"/>
        <v>1</v>
      </c>
      <c r="O7" s="32"/>
      <c r="P7" s="32"/>
      <c r="Q7" s="32"/>
      <c r="R7" s="32"/>
    </row>
    <row r="8" spans="1:18" ht="20.25" customHeight="1" x14ac:dyDescent="0.25">
      <c r="A8" s="350"/>
      <c r="B8" s="433"/>
      <c r="C8" s="16" t="s">
        <v>3</v>
      </c>
      <c r="D8" s="21">
        <f>D10+D12+D14+D16+D18+D20+D22+D24+D26</f>
        <v>184211</v>
      </c>
      <c r="E8" s="21">
        <f t="shared" ref="E8:M8" si="1">E10+E12+E14+E16+E18+E20+E22+E24+E26</f>
        <v>55800</v>
      </c>
      <c r="F8" s="21">
        <f t="shared" si="1"/>
        <v>530</v>
      </c>
      <c r="G8" s="21">
        <f t="shared" si="1"/>
        <v>3663</v>
      </c>
      <c r="H8" s="21">
        <f t="shared" si="1"/>
        <v>403</v>
      </c>
      <c r="I8" s="21">
        <f t="shared" si="1"/>
        <v>3505</v>
      </c>
      <c r="J8" s="21">
        <f t="shared" si="1"/>
        <v>50</v>
      </c>
      <c r="K8" s="21">
        <f t="shared" si="1"/>
        <v>33</v>
      </c>
      <c r="L8" s="308">
        <f t="shared" si="1"/>
        <v>2</v>
      </c>
      <c r="M8" s="308">
        <f t="shared" si="1"/>
        <v>25</v>
      </c>
      <c r="O8" s="32"/>
      <c r="P8" s="32"/>
      <c r="Q8" s="32"/>
      <c r="R8" s="32"/>
    </row>
    <row r="9" spans="1:18" ht="20.25" customHeight="1" x14ac:dyDescent="0.25">
      <c r="A9" s="434">
        <v>1</v>
      </c>
      <c r="B9" s="436" t="s">
        <v>80</v>
      </c>
      <c r="C9" s="201" t="s">
        <v>44</v>
      </c>
      <c r="D9" s="107">
        <v>19122</v>
      </c>
      <c r="E9" s="107">
        <v>5574</v>
      </c>
      <c r="F9" s="107">
        <v>25</v>
      </c>
      <c r="G9" s="107">
        <v>61</v>
      </c>
      <c r="H9" s="107">
        <v>18</v>
      </c>
      <c r="I9" s="107">
        <v>43</v>
      </c>
      <c r="J9" s="107">
        <v>13</v>
      </c>
      <c r="K9" s="107">
        <v>13</v>
      </c>
      <c r="L9" s="115">
        <v>1</v>
      </c>
      <c r="M9" s="115">
        <v>1</v>
      </c>
      <c r="N9" s="13"/>
      <c r="O9" s="32"/>
      <c r="P9" s="32"/>
      <c r="Q9" s="32"/>
      <c r="R9" s="32"/>
    </row>
    <row r="10" spans="1:18" ht="20.25" customHeight="1" x14ac:dyDescent="0.25">
      <c r="A10" s="435"/>
      <c r="B10" s="437"/>
      <c r="C10" s="202" t="s">
        <v>3</v>
      </c>
      <c r="D10" s="203">
        <v>74490</v>
      </c>
      <c r="E10" s="203">
        <v>24134</v>
      </c>
      <c r="F10" s="203">
        <v>72</v>
      </c>
      <c r="G10" s="203">
        <v>185</v>
      </c>
      <c r="H10" s="203">
        <v>56</v>
      </c>
      <c r="I10" s="203">
        <v>132</v>
      </c>
      <c r="J10" s="203">
        <v>13</v>
      </c>
      <c r="K10" s="203">
        <v>23</v>
      </c>
      <c r="L10" s="220">
        <v>2</v>
      </c>
      <c r="M10" s="220">
        <v>3</v>
      </c>
      <c r="N10" s="13"/>
      <c r="O10" s="32"/>
      <c r="P10" s="32"/>
      <c r="Q10" s="32"/>
      <c r="R10" s="32"/>
    </row>
    <row r="11" spans="1:18" ht="20.25" customHeight="1" x14ac:dyDescent="0.25">
      <c r="A11" s="434">
        <v>2</v>
      </c>
      <c r="B11" s="436" t="s">
        <v>81</v>
      </c>
      <c r="C11" s="273" t="s">
        <v>44</v>
      </c>
      <c r="D11" s="122">
        <v>4988</v>
      </c>
      <c r="E11" s="107">
        <v>595</v>
      </c>
      <c r="F11" s="122">
        <v>20</v>
      </c>
      <c r="G11" s="122">
        <v>26</v>
      </c>
      <c r="H11" s="122">
        <v>3</v>
      </c>
      <c r="I11" s="122">
        <v>3</v>
      </c>
      <c r="J11" s="122">
        <v>11</v>
      </c>
      <c r="K11" s="122">
        <v>0</v>
      </c>
      <c r="L11" s="125">
        <v>0</v>
      </c>
      <c r="M11" s="125">
        <v>0</v>
      </c>
      <c r="N11" s="13"/>
    </row>
    <row r="12" spans="1:18" ht="20.25" customHeight="1" x14ac:dyDescent="0.25">
      <c r="A12" s="435"/>
      <c r="B12" s="437"/>
      <c r="C12" s="274" t="s">
        <v>3</v>
      </c>
      <c r="D12" s="204">
        <v>18383</v>
      </c>
      <c r="E12" s="14">
        <v>2309</v>
      </c>
      <c r="F12" s="204">
        <v>48</v>
      </c>
      <c r="G12" s="204">
        <v>74</v>
      </c>
      <c r="H12" s="204">
        <v>11</v>
      </c>
      <c r="I12" s="204">
        <v>20</v>
      </c>
      <c r="J12" s="204">
        <v>6</v>
      </c>
      <c r="K12" s="204">
        <v>0</v>
      </c>
      <c r="L12" s="213">
        <v>0</v>
      </c>
      <c r="M12" s="213">
        <v>0</v>
      </c>
      <c r="N12" s="13"/>
    </row>
    <row r="13" spans="1:18" ht="20.25" customHeight="1" x14ac:dyDescent="0.25">
      <c r="A13" s="438">
        <v>3</v>
      </c>
      <c r="B13" s="440" t="s">
        <v>82</v>
      </c>
      <c r="C13" s="270" t="s">
        <v>44</v>
      </c>
      <c r="D13" s="122">
        <v>1152</v>
      </c>
      <c r="E13" s="107">
        <v>221</v>
      </c>
      <c r="F13" s="107">
        <v>7</v>
      </c>
      <c r="G13" s="122">
        <v>0</v>
      </c>
      <c r="H13" s="107">
        <v>1</v>
      </c>
      <c r="I13" s="122">
        <v>0</v>
      </c>
      <c r="J13" s="107">
        <v>5</v>
      </c>
      <c r="K13" s="122">
        <v>0</v>
      </c>
      <c r="L13" s="125">
        <v>0</v>
      </c>
      <c r="M13" s="125">
        <v>0</v>
      </c>
      <c r="N13" s="13"/>
    </row>
    <row r="14" spans="1:18" ht="20.25" customHeight="1" x14ac:dyDescent="0.25">
      <c r="A14" s="439"/>
      <c r="B14" s="441"/>
      <c r="C14" s="202" t="s">
        <v>3</v>
      </c>
      <c r="D14" s="204">
        <v>4175</v>
      </c>
      <c r="E14" s="14">
        <v>762</v>
      </c>
      <c r="F14" s="14">
        <v>14</v>
      </c>
      <c r="G14" s="204">
        <v>0</v>
      </c>
      <c r="H14" s="14">
        <v>2</v>
      </c>
      <c r="I14" s="204">
        <v>0</v>
      </c>
      <c r="J14" s="14">
        <v>8</v>
      </c>
      <c r="K14" s="204">
        <v>0</v>
      </c>
      <c r="L14" s="213">
        <v>0</v>
      </c>
      <c r="M14" s="213">
        <v>0</v>
      </c>
      <c r="N14" s="13"/>
    </row>
    <row r="15" spans="1:18" ht="20.25" customHeight="1" x14ac:dyDescent="0.25">
      <c r="A15" s="434">
        <v>4</v>
      </c>
      <c r="B15" s="436" t="s">
        <v>83</v>
      </c>
      <c r="C15" s="201" t="s">
        <v>44</v>
      </c>
      <c r="D15" s="122">
        <v>12102</v>
      </c>
      <c r="E15" s="107">
        <v>2545</v>
      </c>
      <c r="F15" s="122">
        <v>14</v>
      </c>
      <c r="G15" s="122">
        <v>12</v>
      </c>
      <c r="H15" s="122">
        <v>11</v>
      </c>
      <c r="I15" s="122">
        <v>5</v>
      </c>
      <c r="J15" s="122">
        <v>5</v>
      </c>
      <c r="K15" s="122">
        <v>1</v>
      </c>
      <c r="L15" s="125">
        <v>0</v>
      </c>
      <c r="M15" s="125">
        <v>0</v>
      </c>
      <c r="N15" s="13"/>
      <c r="O15" s="32"/>
      <c r="P15" s="32"/>
      <c r="Q15" s="32"/>
      <c r="R15" s="32"/>
    </row>
    <row r="16" spans="1:18" ht="20.25" customHeight="1" x14ac:dyDescent="0.25">
      <c r="A16" s="435"/>
      <c r="B16" s="437"/>
      <c r="C16" s="202" t="s">
        <v>3</v>
      </c>
      <c r="D16" s="204">
        <v>46545</v>
      </c>
      <c r="E16" s="14">
        <v>10575</v>
      </c>
      <c r="F16" s="204">
        <v>51</v>
      </c>
      <c r="G16" s="204">
        <v>37</v>
      </c>
      <c r="H16" s="204">
        <v>42</v>
      </c>
      <c r="I16" s="204">
        <v>19</v>
      </c>
      <c r="J16" s="204">
        <v>1</v>
      </c>
      <c r="K16" s="204">
        <v>2</v>
      </c>
      <c r="L16" s="213">
        <v>0</v>
      </c>
      <c r="M16" s="213">
        <v>0</v>
      </c>
      <c r="N16" s="13"/>
      <c r="O16" s="32"/>
      <c r="P16" s="32"/>
      <c r="Q16" s="32"/>
      <c r="R16" s="32"/>
    </row>
    <row r="17" spans="1:18" s="32" customFormat="1" ht="20.25" customHeight="1" x14ac:dyDescent="0.25">
      <c r="A17" s="442">
        <v>5</v>
      </c>
      <c r="B17" s="444" t="s">
        <v>84</v>
      </c>
      <c r="C17" s="304" t="s">
        <v>44</v>
      </c>
      <c r="D17" s="125">
        <v>2611</v>
      </c>
      <c r="E17" s="115">
        <v>922</v>
      </c>
      <c r="F17" s="125">
        <v>10</v>
      </c>
      <c r="G17" s="125">
        <v>3</v>
      </c>
      <c r="H17" s="125">
        <v>4</v>
      </c>
      <c r="I17" s="125">
        <v>0</v>
      </c>
      <c r="J17" s="125">
        <v>4</v>
      </c>
      <c r="K17" s="125">
        <v>0</v>
      </c>
      <c r="L17" s="125">
        <v>0</v>
      </c>
      <c r="M17" s="125">
        <v>0</v>
      </c>
      <c r="N17" s="61"/>
    </row>
    <row r="18" spans="1:18" s="32" customFormat="1" ht="20.25" customHeight="1" x14ac:dyDescent="0.25">
      <c r="A18" s="443"/>
      <c r="B18" s="445"/>
      <c r="C18" s="305" t="s">
        <v>3</v>
      </c>
      <c r="D18" s="213">
        <v>10582</v>
      </c>
      <c r="E18" s="214">
        <v>3635</v>
      </c>
      <c r="F18" s="213">
        <v>33</v>
      </c>
      <c r="G18" s="213">
        <v>11</v>
      </c>
      <c r="H18" s="213">
        <v>20</v>
      </c>
      <c r="I18" s="213">
        <v>0</v>
      </c>
      <c r="J18" s="213">
        <v>8</v>
      </c>
      <c r="K18" s="213">
        <v>0</v>
      </c>
      <c r="L18" s="213">
        <v>0</v>
      </c>
      <c r="M18" s="213">
        <v>0</v>
      </c>
      <c r="N18" s="61"/>
    </row>
    <row r="19" spans="1:18" s="32" customFormat="1" ht="20.25" customHeight="1" x14ac:dyDescent="0.25">
      <c r="A19" s="446">
        <v>6</v>
      </c>
      <c r="B19" s="447" t="s">
        <v>85</v>
      </c>
      <c r="C19" s="205" t="s">
        <v>44</v>
      </c>
      <c r="D19" s="206">
        <v>1483</v>
      </c>
      <c r="E19" s="207">
        <v>732</v>
      </c>
      <c r="F19" s="206">
        <v>40</v>
      </c>
      <c r="G19" s="206">
        <v>20</v>
      </c>
      <c r="H19" s="206">
        <v>39</v>
      </c>
      <c r="I19" s="206">
        <v>16</v>
      </c>
      <c r="J19" s="206">
        <v>3</v>
      </c>
      <c r="K19" s="206">
        <v>3</v>
      </c>
      <c r="L19" s="206">
        <v>0</v>
      </c>
      <c r="M19" s="206">
        <v>0</v>
      </c>
    </row>
    <row r="20" spans="1:18" s="32" customFormat="1" ht="20.25" customHeight="1" x14ac:dyDescent="0.25">
      <c r="A20" s="446"/>
      <c r="B20" s="447"/>
      <c r="C20" s="208" t="s">
        <v>3</v>
      </c>
      <c r="D20" s="209">
        <v>5612</v>
      </c>
      <c r="E20" s="210">
        <v>3076</v>
      </c>
      <c r="F20" s="209">
        <v>201</v>
      </c>
      <c r="G20" s="209">
        <v>95</v>
      </c>
      <c r="H20" s="209">
        <v>189</v>
      </c>
      <c r="I20" s="209">
        <v>89</v>
      </c>
      <c r="J20" s="209">
        <v>4</v>
      </c>
      <c r="K20" s="209">
        <v>3</v>
      </c>
      <c r="L20" s="209">
        <v>0</v>
      </c>
      <c r="M20" s="209">
        <v>0</v>
      </c>
      <c r="N20" s="61"/>
    </row>
    <row r="21" spans="1:18" s="32" customFormat="1" ht="20.25" customHeight="1" x14ac:dyDescent="0.25">
      <c r="A21" s="442">
        <v>7</v>
      </c>
      <c r="B21" s="444" t="s">
        <v>86</v>
      </c>
      <c r="C21" s="211" t="s">
        <v>44</v>
      </c>
      <c r="D21" s="125">
        <v>1580</v>
      </c>
      <c r="E21" s="115">
        <v>427</v>
      </c>
      <c r="F21" s="125">
        <v>8</v>
      </c>
      <c r="G21" s="125">
        <v>1</v>
      </c>
      <c r="H21" s="125">
        <v>1</v>
      </c>
      <c r="I21" s="125">
        <v>1</v>
      </c>
      <c r="J21" s="125">
        <v>4</v>
      </c>
      <c r="K21" s="125">
        <v>1</v>
      </c>
      <c r="L21" s="125">
        <v>0</v>
      </c>
      <c r="M21" s="125">
        <v>0</v>
      </c>
      <c r="N21" s="61"/>
    </row>
    <row r="22" spans="1:18" s="32" customFormat="1" ht="20.25" customHeight="1" x14ac:dyDescent="0.25">
      <c r="A22" s="443"/>
      <c r="B22" s="445"/>
      <c r="C22" s="212" t="s">
        <v>3</v>
      </c>
      <c r="D22" s="213">
        <v>5005</v>
      </c>
      <c r="E22" s="214">
        <v>1257</v>
      </c>
      <c r="F22" s="213">
        <v>25</v>
      </c>
      <c r="G22" s="213">
        <v>1</v>
      </c>
      <c r="H22" s="213">
        <v>1</v>
      </c>
      <c r="I22" s="213">
        <v>1</v>
      </c>
      <c r="J22" s="213">
        <v>8</v>
      </c>
      <c r="K22" s="213">
        <v>1</v>
      </c>
      <c r="L22" s="213">
        <v>0</v>
      </c>
      <c r="M22" s="213">
        <v>0</v>
      </c>
      <c r="N22" s="61"/>
    </row>
    <row r="23" spans="1:18" s="32" customFormat="1" ht="20.25" customHeight="1" x14ac:dyDescent="0.25">
      <c r="A23" s="446">
        <v>8</v>
      </c>
      <c r="B23" s="448" t="s">
        <v>94</v>
      </c>
      <c r="C23" s="215" t="s">
        <v>44</v>
      </c>
      <c r="D23" s="206">
        <v>2726</v>
      </c>
      <c r="E23" s="207">
        <v>1837</v>
      </c>
      <c r="F23" s="207">
        <v>29</v>
      </c>
      <c r="G23" s="207">
        <v>676</v>
      </c>
      <c r="H23" s="207">
        <v>28</v>
      </c>
      <c r="I23" s="207">
        <v>672</v>
      </c>
      <c r="J23" s="207">
        <v>0</v>
      </c>
      <c r="K23" s="207">
        <v>0</v>
      </c>
      <c r="L23" s="207">
        <v>0</v>
      </c>
      <c r="M23" s="207">
        <v>0</v>
      </c>
      <c r="N23" s="61"/>
    </row>
    <row r="24" spans="1:18" s="32" customFormat="1" ht="20.25" customHeight="1" x14ac:dyDescent="0.25">
      <c r="A24" s="446"/>
      <c r="B24" s="448"/>
      <c r="C24" s="216" t="s">
        <v>3</v>
      </c>
      <c r="D24" s="209">
        <v>11831</v>
      </c>
      <c r="E24" s="210">
        <v>7985</v>
      </c>
      <c r="F24" s="210">
        <v>84</v>
      </c>
      <c r="G24" s="210">
        <v>3233</v>
      </c>
      <c r="H24" s="210">
        <v>81</v>
      </c>
      <c r="I24" s="210">
        <v>3225</v>
      </c>
      <c r="J24" s="210">
        <v>0</v>
      </c>
      <c r="K24" s="210">
        <v>0</v>
      </c>
      <c r="L24" s="210">
        <v>0</v>
      </c>
      <c r="M24" s="210">
        <v>22</v>
      </c>
      <c r="N24" s="61"/>
    </row>
    <row r="25" spans="1:18" s="32" customFormat="1" ht="20.25" customHeight="1" x14ac:dyDescent="0.25">
      <c r="A25" s="442">
        <v>9</v>
      </c>
      <c r="B25" s="449" t="s">
        <v>88</v>
      </c>
      <c r="C25" s="217" t="s">
        <v>44</v>
      </c>
      <c r="D25" s="125">
        <v>2112</v>
      </c>
      <c r="E25" s="115">
        <v>530</v>
      </c>
      <c r="F25" s="125">
        <v>2</v>
      </c>
      <c r="G25" s="125">
        <v>9</v>
      </c>
      <c r="H25" s="125">
        <v>1</v>
      </c>
      <c r="I25" s="125">
        <v>6</v>
      </c>
      <c r="J25" s="125">
        <v>2</v>
      </c>
      <c r="K25" s="125">
        <v>4</v>
      </c>
      <c r="L25" s="125">
        <v>0</v>
      </c>
      <c r="M25" s="125">
        <v>0</v>
      </c>
      <c r="N25" s="61"/>
    </row>
    <row r="26" spans="1:18" s="32" customFormat="1" ht="20.25" customHeight="1" x14ac:dyDescent="0.25">
      <c r="A26" s="443"/>
      <c r="B26" s="450"/>
      <c r="C26" s="212" t="s">
        <v>3</v>
      </c>
      <c r="D26" s="213">
        <v>7588</v>
      </c>
      <c r="E26" s="214">
        <v>2067</v>
      </c>
      <c r="F26" s="213">
        <v>2</v>
      </c>
      <c r="G26" s="213">
        <v>27</v>
      </c>
      <c r="H26" s="213">
        <v>1</v>
      </c>
      <c r="I26" s="213">
        <v>19</v>
      </c>
      <c r="J26" s="213">
        <v>2</v>
      </c>
      <c r="K26" s="213">
        <v>4</v>
      </c>
      <c r="L26" s="213">
        <v>0</v>
      </c>
      <c r="M26" s="213">
        <v>0</v>
      </c>
      <c r="N26" s="61"/>
    </row>
    <row r="27" spans="1:18" s="32" customFormat="1" ht="20.25" customHeight="1" x14ac:dyDescent="0.25">
      <c r="A27" s="451" t="s">
        <v>10</v>
      </c>
      <c r="B27" s="453" t="s">
        <v>11</v>
      </c>
      <c r="C27" s="62" t="s">
        <v>44</v>
      </c>
      <c r="D27" s="63">
        <f>D29+D31+D33+D35+D37+D39+D41+D43+D45+D47+D49+D51</f>
        <v>249504</v>
      </c>
      <c r="E27" s="63">
        <f>E29+E31+E33+E35+E37+E39+E41+E43+E45+E47+E49+E51</f>
        <v>246070</v>
      </c>
      <c r="F27" s="63">
        <f t="shared" ref="F27:M27" si="2">F29+F31+F33+F35+F37+F39+F41+F43+F45+F47+F49+F51</f>
        <v>41992</v>
      </c>
      <c r="G27" s="63">
        <f t="shared" si="2"/>
        <v>26242</v>
      </c>
      <c r="H27" s="63">
        <f t="shared" si="2"/>
        <v>41361</v>
      </c>
      <c r="I27" s="63">
        <f t="shared" si="2"/>
        <v>25888</v>
      </c>
      <c r="J27" s="63">
        <f t="shared" si="2"/>
        <v>1501</v>
      </c>
      <c r="K27" s="63">
        <f t="shared" si="2"/>
        <v>245</v>
      </c>
      <c r="L27" s="63">
        <f t="shared" si="2"/>
        <v>32</v>
      </c>
      <c r="M27" s="63">
        <f t="shared" si="2"/>
        <v>9</v>
      </c>
      <c r="P27" s="66"/>
    </row>
    <row r="28" spans="1:18" s="32" customFormat="1" ht="20.25" customHeight="1" x14ac:dyDescent="0.25">
      <c r="A28" s="452"/>
      <c r="B28" s="454"/>
      <c r="C28" s="64" t="s">
        <v>3</v>
      </c>
      <c r="D28" s="65">
        <f>D30+D32+D34+D36+D38+D40+D42+D44+D46+D48+D50+D52</f>
        <v>1157496</v>
      </c>
      <c r="E28" s="65">
        <f>E30+E32+E34+E36+E38+E40+E42+E44+E46+E48+E50+E52</f>
        <v>1132997</v>
      </c>
      <c r="F28" s="65">
        <f t="shared" ref="F28:M28" si="3">F30+F32+F34+F36+F38+F40+F42+F44+F46+F48+F50+F52</f>
        <v>198958</v>
      </c>
      <c r="G28" s="65">
        <f t="shared" si="3"/>
        <v>124656</v>
      </c>
      <c r="H28" s="65">
        <f t="shared" si="3"/>
        <v>195346</v>
      </c>
      <c r="I28" s="65">
        <f t="shared" si="3"/>
        <v>121823</v>
      </c>
      <c r="J28" s="65">
        <f t="shared" si="3"/>
        <v>3210</v>
      </c>
      <c r="K28" s="65">
        <f t="shared" si="3"/>
        <v>566</v>
      </c>
      <c r="L28" s="65">
        <f t="shared" si="3"/>
        <v>148</v>
      </c>
      <c r="M28" s="65">
        <f t="shared" si="3"/>
        <v>56</v>
      </c>
    </row>
    <row r="29" spans="1:18" s="32" customFormat="1" ht="20.25" customHeight="1" x14ac:dyDescent="0.25">
      <c r="A29" s="442">
        <v>1</v>
      </c>
      <c r="B29" s="449" t="s">
        <v>80</v>
      </c>
      <c r="C29" s="217" t="s">
        <v>44</v>
      </c>
      <c r="D29" s="125">
        <v>7500</v>
      </c>
      <c r="E29" s="115">
        <v>7049</v>
      </c>
      <c r="F29" s="125">
        <v>53</v>
      </c>
      <c r="G29" s="125">
        <v>134</v>
      </c>
      <c r="H29" s="125">
        <v>49</v>
      </c>
      <c r="I29" s="125">
        <v>131</v>
      </c>
      <c r="J29" s="125">
        <v>11</v>
      </c>
      <c r="K29" s="125">
        <v>13</v>
      </c>
      <c r="L29" s="125">
        <v>1</v>
      </c>
      <c r="M29" s="125">
        <v>2</v>
      </c>
      <c r="N29" s="218"/>
    </row>
    <row r="30" spans="1:18" s="32" customFormat="1" ht="20.25" customHeight="1" x14ac:dyDescent="0.25">
      <c r="A30" s="443"/>
      <c r="B30" s="450"/>
      <c r="C30" s="212" t="s">
        <v>3</v>
      </c>
      <c r="D30" s="219">
        <v>34335</v>
      </c>
      <c r="E30" s="220">
        <v>33380</v>
      </c>
      <c r="F30" s="219">
        <v>150</v>
      </c>
      <c r="G30" s="219">
        <v>504</v>
      </c>
      <c r="H30" s="219">
        <v>142</v>
      </c>
      <c r="I30" s="219">
        <v>495</v>
      </c>
      <c r="J30" s="219">
        <v>22</v>
      </c>
      <c r="K30" s="219">
        <v>41</v>
      </c>
      <c r="L30" s="219">
        <v>2</v>
      </c>
      <c r="M30" s="219">
        <v>13</v>
      </c>
      <c r="N30" s="218"/>
      <c r="O30" s="1"/>
      <c r="P30" s="1"/>
      <c r="Q30" s="1"/>
      <c r="R30" s="1"/>
    </row>
    <row r="31" spans="1:18" ht="20.25" customHeight="1" x14ac:dyDescent="0.25">
      <c r="A31" s="434">
        <v>2</v>
      </c>
      <c r="B31" s="436" t="s">
        <v>81</v>
      </c>
      <c r="C31" s="201" t="s">
        <v>44</v>
      </c>
      <c r="D31" s="122">
        <f>39651-D11</f>
        <v>34663</v>
      </c>
      <c r="E31" s="107">
        <f>47197-E11</f>
        <v>46602</v>
      </c>
      <c r="F31" s="122">
        <v>4262</v>
      </c>
      <c r="G31" s="122">
        <f>2533-G11</f>
        <v>2507</v>
      </c>
      <c r="H31" s="122">
        <v>4183</v>
      </c>
      <c r="I31" s="122">
        <v>2453</v>
      </c>
      <c r="J31" s="122">
        <f>207-11</f>
        <v>196</v>
      </c>
      <c r="K31" s="122">
        <v>31</v>
      </c>
      <c r="L31" s="125">
        <v>9</v>
      </c>
      <c r="M31" s="125">
        <v>1</v>
      </c>
      <c r="N31" s="275"/>
    </row>
    <row r="32" spans="1:18" ht="20.25" customHeight="1" x14ac:dyDescent="0.25">
      <c r="A32" s="435"/>
      <c r="B32" s="437"/>
      <c r="C32" s="202" t="s">
        <v>3</v>
      </c>
      <c r="D32" s="204">
        <f>173979-D12</f>
        <v>155596</v>
      </c>
      <c r="E32" s="14">
        <f>217453-E12</f>
        <v>215144</v>
      </c>
      <c r="F32" s="204">
        <v>19902</v>
      </c>
      <c r="G32" s="204">
        <f>11382-74</f>
        <v>11308</v>
      </c>
      <c r="H32" s="204">
        <v>16740</v>
      </c>
      <c r="I32" s="204">
        <f>9917-20</f>
        <v>9897</v>
      </c>
      <c r="J32" s="204">
        <f>642-6</f>
        <v>636</v>
      </c>
      <c r="K32" s="204">
        <v>63</v>
      </c>
      <c r="L32" s="213">
        <v>45</v>
      </c>
      <c r="M32" s="213">
        <v>6</v>
      </c>
      <c r="N32" s="275"/>
    </row>
    <row r="33" spans="1:18" ht="20.25" customHeight="1" x14ac:dyDescent="0.25">
      <c r="A33" s="434">
        <v>3</v>
      </c>
      <c r="B33" s="436" t="s">
        <v>82</v>
      </c>
      <c r="C33" s="283" t="s">
        <v>44</v>
      </c>
      <c r="D33" s="82">
        <f>19524-1152</f>
        <v>18372</v>
      </c>
      <c r="E33" s="83">
        <f>14820-221</f>
        <v>14599</v>
      </c>
      <c r="F33" s="83">
        <f>3954-7</f>
        <v>3947</v>
      </c>
      <c r="G33" s="83">
        <v>1442</v>
      </c>
      <c r="H33" s="83">
        <v>3793</v>
      </c>
      <c r="I33" s="83">
        <v>1385</v>
      </c>
      <c r="J33" s="83">
        <v>323</v>
      </c>
      <c r="K33" s="83">
        <v>29</v>
      </c>
      <c r="L33" s="207">
        <v>7</v>
      </c>
      <c r="M33" s="207">
        <v>3</v>
      </c>
      <c r="N33" s="275"/>
    </row>
    <row r="34" spans="1:18" ht="20.25" customHeight="1" x14ac:dyDescent="0.25">
      <c r="A34" s="435"/>
      <c r="B34" s="437"/>
      <c r="C34" s="284" t="s">
        <v>3</v>
      </c>
      <c r="D34" s="96">
        <f>84611-4175</f>
        <v>80436</v>
      </c>
      <c r="E34" s="95">
        <f>65753-762</f>
        <v>64991</v>
      </c>
      <c r="F34" s="95">
        <v>17502</v>
      </c>
      <c r="G34" s="95">
        <v>6478</v>
      </c>
      <c r="H34" s="95">
        <v>15478</v>
      </c>
      <c r="I34" s="95">
        <v>5847</v>
      </c>
      <c r="J34" s="95">
        <f>607-8</f>
        <v>599</v>
      </c>
      <c r="K34" s="95">
        <v>24</v>
      </c>
      <c r="L34" s="210">
        <v>27</v>
      </c>
      <c r="M34" s="210">
        <v>20</v>
      </c>
      <c r="N34" s="285"/>
    </row>
    <row r="35" spans="1:18" s="32" customFormat="1" ht="20.25" customHeight="1" x14ac:dyDescent="0.25">
      <c r="A35" s="442">
        <v>4</v>
      </c>
      <c r="B35" s="444" t="s">
        <v>83</v>
      </c>
      <c r="C35" s="211" t="s">
        <v>44</v>
      </c>
      <c r="D35" s="125">
        <v>17847</v>
      </c>
      <c r="E35" s="115">
        <v>14225</v>
      </c>
      <c r="F35" s="125">
        <v>1026</v>
      </c>
      <c r="G35" s="125">
        <v>979</v>
      </c>
      <c r="H35" s="125">
        <v>1011</v>
      </c>
      <c r="I35" s="125">
        <v>962</v>
      </c>
      <c r="J35" s="125">
        <v>59</v>
      </c>
      <c r="K35" s="125">
        <v>5</v>
      </c>
      <c r="L35" s="125">
        <v>0</v>
      </c>
      <c r="M35" s="125">
        <v>0</v>
      </c>
      <c r="N35" s="221"/>
      <c r="O35" s="1"/>
      <c r="P35" s="1"/>
      <c r="Q35" s="1"/>
      <c r="R35" s="1"/>
    </row>
    <row r="36" spans="1:18" s="32" customFormat="1" ht="20.25" customHeight="1" x14ac:dyDescent="0.25">
      <c r="A36" s="443"/>
      <c r="B36" s="445"/>
      <c r="C36" s="212" t="s">
        <v>3</v>
      </c>
      <c r="D36" s="213">
        <v>75994</v>
      </c>
      <c r="E36" s="214">
        <v>61355</v>
      </c>
      <c r="F36" s="213">
        <v>4591</v>
      </c>
      <c r="G36" s="213">
        <v>4365</v>
      </c>
      <c r="H36" s="213">
        <v>4542</v>
      </c>
      <c r="I36" s="213">
        <v>4335</v>
      </c>
      <c r="J36" s="213">
        <v>116</v>
      </c>
      <c r="K36" s="213">
        <v>7</v>
      </c>
      <c r="L36" s="213">
        <v>0</v>
      </c>
      <c r="M36" s="213">
        <v>0</v>
      </c>
      <c r="N36" s="221"/>
      <c r="O36" s="1"/>
      <c r="P36" s="1"/>
      <c r="Q36" s="1"/>
      <c r="R36" s="1"/>
    </row>
    <row r="37" spans="1:18" s="32" customFormat="1" ht="20.25" customHeight="1" x14ac:dyDescent="0.25">
      <c r="A37" s="442">
        <v>5</v>
      </c>
      <c r="B37" s="444" t="s">
        <v>89</v>
      </c>
      <c r="C37" s="205" t="s">
        <v>44</v>
      </c>
      <c r="D37" s="206">
        <v>15297</v>
      </c>
      <c r="E37" s="206">
        <v>12919</v>
      </c>
      <c r="F37" s="206">
        <v>2722</v>
      </c>
      <c r="G37" s="206">
        <v>1180</v>
      </c>
      <c r="H37" s="206">
        <v>2684</v>
      </c>
      <c r="I37" s="206">
        <v>1169</v>
      </c>
      <c r="J37" s="206">
        <v>141</v>
      </c>
      <c r="K37" s="206">
        <v>26</v>
      </c>
      <c r="L37" s="206">
        <v>4</v>
      </c>
      <c r="M37" s="206">
        <v>2</v>
      </c>
      <c r="N37" s="221"/>
    </row>
    <row r="38" spans="1:18" s="32" customFormat="1" ht="20.25" customHeight="1" x14ac:dyDescent="0.25">
      <c r="A38" s="446"/>
      <c r="B38" s="448"/>
      <c r="C38" s="208" t="s">
        <v>3</v>
      </c>
      <c r="D38" s="209">
        <v>66478</v>
      </c>
      <c r="E38" s="209">
        <v>58075</v>
      </c>
      <c r="F38" s="209">
        <v>11719</v>
      </c>
      <c r="G38" s="209">
        <v>5300</v>
      </c>
      <c r="H38" s="209">
        <v>11629</v>
      </c>
      <c r="I38" s="209">
        <v>4456</v>
      </c>
      <c r="J38" s="209">
        <v>330</v>
      </c>
      <c r="K38" s="209">
        <v>121</v>
      </c>
      <c r="L38" s="209">
        <v>13</v>
      </c>
      <c r="M38" s="209">
        <v>12</v>
      </c>
      <c r="N38" s="221"/>
    </row>
    <row r="39" spans="1:18" s="67" customFormat="1" ht="20.25" customHeight="1" x14ac:dyDescent="0.25">
      <c r="A39" s="442">
        <v>6</v>
      </c>
      <c r="B39" s="444" t="s">
        <v>84</v>
      </c>
      <c r="C39" s="211" t="s">
        <v>44</v>
      </c>
      <c r="D39" s="125">
        <v>26275</v>
      </c>
      <c r="E39" s="125">
        <v>24438</v>
      </c>
      <c r="F39" s="125">
        <v>4398</v>
      </c>
      <c r="G39" s="125">
        <v>2619</v>
      </c>
      <c r="H39" s="125">
        <v>4292</v>
      </c>
      <c r="I39" s="125">
        <v>2573</v>
      </c>
      <c r="J39" s="125">
        <v>275</v>
      </c>
      <c r="K39" s="125">
        <v>72</v>
      </c>
      <c r="L39" s="125"/>
      <c r="M39" s="125"/>
      <c r="N39" s="306"/>
    </row>
    <row r="40" spans="1:18" s="67" customFormat="1" ht="20.25" customHeight="1" x14ac:dyDescent="0.25">
      <c r="A40" s="443"/>
      <c r="B40" s="445"/>
      <c r="C40" s="212" t="s">
        <v>3</v>
      </c>
      <c r="D40" s="213">
        <v>122747</v>
      </c>
      <c r="E40" s="213">
        <v>111806</v>
      </c>
      <c r="F40" s="213">
        <v>20612</v>
      </c>
      <c r="G40" s="213">
        <v>12036</v>
      </c>
      <c r="H40" s="213">
        <v>22576</v>
      </c>
      <c r="I40" s="213">
        <v>12339</v>
      </c>
      <c r="J40" s="213">
        <v>610</v>
      </c>
      <c r="K40" s="213">
        <v>163</v>
      </c>
      <c r="L40" s="213"/>
      <c r="M40" s="213"/>
      <c r="N40" s="306"/>
    </row>
    <row r="41" spans="1:18" s="32" customFormat="1" ht="20.25" customHeight="1" x14ac:dyDescent="0.25">
      <c r="A41" s="442">
        <v>7</v>
      </c>
      <c r="B41" s="444" t="s">
        <v>85</v>
      </c>
      <c r="C41" s="205" t="s">
        <v>44</v>
      </c>
      <c r="D41" s="206">
        <v>13134</v>
      </c>
      <c r="E41" s="207">
        <v>17049</v>
      </c>
      <c r="F41" s="206">
        <v>4171</v>
      </c>
      <c r="G41" s="206">
        <v>2283</v>
      </c>
      <c r="H41" s="206">
        <v>4170</v>
      </c>
      <c r="I41" s="206">
        <v>2283</v>
      </c>
      <c r="J41" s="206">
        <v>80</v>
      </c>
      <c r="K41" s="206">
        <v>13</v>
      </c>
      <c r="L41" s="206">
        <v>4</v>
      </c>
      <c r="M41" s="206">
        <v>0</v>
      </c>
    </row>
    <row r="42" spans="1:18" s="32" customFormat="1" ht="20.25" customHeight="1" x14ac:dyDescent="0.25">
      <c r="A42" s="443"/>
      <c r="B42" s="445"/>
      <c r="C42" s="208" t="s">
        <v>3</v>
      </c>
      <c r="D42" s="209">
        <v>67444</v>
      </c>
      <c r="E42" s="210">
        <v>62672</v>
      </c>
      <c r="F42" s="209">
        <v>21257</v>
      </c>
      <c r="G42" s="209">
        <v>11487</v>
      </c>
      <c r="H42" s="209">
        <v>21256</v>
      </c>
      <c r="I42" s="209">
        <v>11483</v>
      </c>
      <c r="J42" s="209">
        <v>136</v>
      </c>
      <c r="K42" s="209">
        <v>24</v>
      </c>
      <c r="L42" s="209">
        <v>28</v>
      </c>
      <c r="M42" s="209">
        <v>0</v>
      </c>
      <c r="N42" s="221"/>
    </row>
    <row r="43" spans="1:18" s="32" customFormat="1" ht="20.25" customHeight="1" x14ac:dyDescent="0.25">
      <c r="A43" s="442">
        <v>8</v>
      </c>
      <c r="B43" s="444" t="s">
        <v>86</v>
      </c>
      <c r="C43" s="211" t="s">
        <v>44</v>
      </c>
      <c r="D43" s="125">
        <v>37291</v>
      </c>
      <c r="E43" s="115">
        <v>35740</v>
      </c>
      <c r="F43" s="115">
        <v>9230</v>
      </c>
      <c r="G43" s="115">
        <v>5027</v>
      </c>
      <c r="H43" s="115">
        <v>9118</v>
      </c>
      <c r="I43" s="115">
        <v>4992</v>
      </c>
      <c r="J43" s="115">
        <v>73</v>
      </c>
      <c r="K43" s="115">
        <v>10</v>
      </c>
      <c r="L43" s="115">
        <v>6</v>
      </c>
      <c r="M43" s="115">
        <v>1</v>
      </c>
      <c r="N43" s="221"/>
      <c r="O43" s="1"/>
      <c r="P43" s="1"/>
      <c r="Q43" s="1"/>
      <c r="R43" s="1"/>
    </row>
    <row r="44" spans="1:18" s="32" customFormat="1" ht="20.25" customHeight="1" x14ac:dyDescent="0.25">
      <c r="A44" s="443"/>
      <c r="B44" s="445"/>
      <c r="C44" s="212" t="s">
        <v>3</v>
      </c>
      <c r="D44" s="213">
        <v>180539</v>
      </c>
      <c r="E44" s="214">
        <v>173955</v>
      </c>
      <c r="F44" s="214">
        <v>42763</v>
      </c>
      <c r="G44" s="214">
        <v>24628</v>
      </c>
      <c r="H44" s="214">
        <v>42368</v>
      </c>
      <c r="I44" s="214">
        <v>24815</v>
      </c>
      <c r="J44" s="214">
        <v>99</v>
      </c>
      <c r="K44" s="214">
        <v>3</v>
      </c>
      <c r="L44" s="214">
        <v>31</v>
      </c>
      <c r="M44" s="214">
        <v>5</v>
      </c>
      <c r="N44" s="221"/>
      <c r="O44" s="1"/>
      <c r="P44" s="1"/>
      <c r="Q44" s="1"/>
      <c r="R44" s="1"/>
    </row>
    <row r="45" spans="1:18" s="32" customFormat="1" ht="20.25" customHeight="1" x14ac:dyDescent="0.25">
      <c r="A45" s="442">
        <v>9</v>
      </c>
      <c r="B45" s="444" t="s">
        <v>90</v>
      </c>
      <c r="C45" s="205" t="s">
        <v>44</v>
      </c>
      <c r="D45" s="206">
        <v>14840</v>
      </c>
      <c r="E45" s="207">
        <v>14291</v>
      </c>
      <c r="F45" s="207">
        <v>686</v>
      </c>
      <c r="G45" s="207">
        <v>625</v>
      </c>
      <c r="H45" s="207">
        <v>685</v>
      </c>
      <c r="I45" s="207">
        <v>624</v>
      </c>
      <c r="J45" s="207">
        <v>106</v>
      </c>
      <c r="K45" s="207">
        <v>27</v>
      </c>
      <c r="L45" s="207">
        <v>1</v>
      </c>
      <c r="M45" s="207">
        <v>0</v>
      </c>
      <c r="N45" s="222"/>
      <c r="O45" s="1"/>
      <c r="P45" s="1"/>
      <c r="Q45" s="1"/>
      <c r="R45" s="1"/>
    </row>
    <row r="46" spans="1:18" s="32" customFormat="1" ht="20.25" customHeight="1" x14ac:dyDescent="0.25">
      <c r="A46" s="443"/>
      <c r="B46" s="445"/>
      <c r="C46" s="208" t="s">
        <v>3</v>
      </c>
      <c r="D46" s="209">
        <v>68190</v>
      </c>
      <c r="E46" s="210">
        <v>66009</v>
      </c>
      <c r="F46" s="210">
        <v>2584</v>
      </c>
      <c r="G46" s="210">
        <v>2630</v>
      </c>
      <c r="H46" s="210">
        <v>2583</v>
      </c>
      <c r="I46" s="210">
        <v>2627</v>
      </c>
      <c r="J46" s="210">
        <v>217</v>
      </c>
      <c r="K46" s="210">
        <v>65</v>
      </c>
      <c r="L46" s="207">
        <v>2</v>
      </c>
      <c r="M46" s="207">
        <v>0</v>
      </c>
      <c r="N46" s="222"/>
      <c r="O46" s="1"/>
      <c r="P46" s="1"/>
      <c r="Q46" s="1"/>
      <c r="R46" s="1"/>
    </row>
    <row r="47" spans="1:18" s="32" customFormat="1" ht="20.25" customHeight="1" x14ac:dyDescent="0.25">
      <c r="A47" s="442">
        <v>10</v>
      </c>
      <c r="B47" s="444" t="s">
        <v>94</v>
      </c>
      <c r="C47" s="211" t="s">
        <v>44</v>
      </c>
      <c r="D47" s="125">
        <v>19744</v>
      </c>
      <c r="E47" s="115">
        <v>19275</v>
      </c>
      <c r="F47" s="125">
        <v>3142</v>
      </c>
      <c r="G47" s="125">
        <v>1898</v>
      </c>
      <c r="H47" s="125">
        <v>3137</v>
      </c>
      <c r="I47" s="125">
        <v>1890</v>
      </c>
      <c r="J47" s="125">
        <v>77</v>
      </c>
      <c r="K47" s="125">
        <v>15</v>
      </c>
      <c r="L47" s="125">
        <v>0</v>
      </c>
      <c r="M47" s="125">
        <v>0</v>
      </c>
      <c r="N47" s="222"/>
      <c r="O47" s="1"/>
      <c r="P47" s="1"/>
      <c r="Q47" s="1"/>
      <c r="R47" s="1"/>
    </row>
    <row r="48" spans="1:18" s="32" customFormat="1" ht="20.25" customHeight="1" x14ac:dyDescent="0.25">
      <c r="A48" s="443"/>
      <c r="B48" s="445"/>
      <c r="C48" s="212" t="s">
        <v>3</v>
      </c>
      <c r="D48" s="213">
        <v>93973</v>
      </c>
      <c r="E48" s="214">
        <v>92863</v>
      </c>
      <c r="F48" s="213">
        <v>15797</v>
      </c>
      <c r="G48" s="213">
        <v>8888</v>
      </c>
      <c r="H48" s="213">
        <v>15880</v>
      </c>
      <c r="I48" s="213">
        <v>8928</v>
      </c>
      <c r="J48" s="213">
        <v>195</v>
      </c>
      <c r="K48" s="213">
        <v>48</v>
      </c>
      <c r="L48" s="213">
        <v>0</v>
      </c>
      <c r="M48" s="213">
        <v>0</v>
      </c>
      <c r="N48" s="222"/>
      <c r="O48" s="1"/>
      <c r="P48" s="1"/>
      <c r="Q48" s="1"/>
      <c r="R48" s="1"/>
    </row>
    <row r="49" spans="1:21" s="32" customFormat="1" ht="20.25" customHeight="1" x14ac:dyDescent="0.25">
      <c r="A49" s="442">
        <v>11</v>
      </c>
      <c r="B49" s="444" t="s">
        <v>88</v>
      </c>
      <c r="C49" s="205" t="s">
        <v>44</v>
      </c>
      <c r="D49" s="206">
        <v>32562</v>
      </c>
      <c r="E49" s="207">
        <v>28417</v>
      </c>
      <c r="F49" s="206">
        <v>4734</v>
      </c>
      <c r="G49" s="206">
        <v>5599</v>
      </c>
      <c r="H49" s="206">
        <v>4621</v>
      </c>
      <c r="I49" s="206">
        <v>5478</v>
      </c>
      <c r="J49" s="206">
        <v>76</v>
      </c>
      <c r="K49" s="206">
        <v>4</v>
      </c>
      <c r="L49" s="207">
        <v>0</v>
      </c>
      <c r="M49" s="207">
        <v>0</v>
      </c>
      <c r="N49" s="222"/>
      <c r="O49" s="1"/>
      <c r="P49" s="1"/>
      <c r="Q49" s="1"/>
      <c r="R49" s="1"/>
    </row>
    <row r="50" spans="1:21" s="32" customFormat="1" ht="20.25" customHeight="1" x14ac:dyDescent="0.25">
      <c r="A50" s="446"/>
      <c r="B50" s="448"/>
      <c r="C50" s="208" t="s">
        <v>3</v>
      </c>
      <c r="D50" s="209">
        <v>156270</v>
      </c>
      <c r="E50" s="210">
        <v>138880</v>
      </c>
      <c r="F50" s="209">
        <v>23253</v>
      </c>
      <c r="G50" s="209">
        <v>27943</v>
      </c>
      <c r="H50" s="209">
        <v>23337</v>
      </c>
      <c r="I50" s="209">
        <v>27517</v>
      </c>
      <c r="J50" s="209">
        <v>135</v>
      </c>
      <c r="K50" s="209">
        <v>7</v>
      </c>
      <c r="L50" s="309">
        <v>0</v>
      </c>
      <c r="M50" s="309">
        <v>0</v>
      </c>
      <c r="N50" s="222"/>
      <c r="O50" s="1"/>
      <c r="P50" s="1"/>
      <c r="Q50" s="1"/>
      <c r="R50" s="1"/>
    </row>
    <row r="51" spans="1:21" s="32" customFormat="1" ht="20.25" customHeight="1" x14ac:dyDescent="0.25">
      <c r="A51" s="455">
        <v>12</v>
      </c>
      <c r="B51" s="457" t="s">
        <v>91</v>
      </c>
      <c r="C51" s="211" t="s">
        <v>44</v>
      </c>
      <c r="D51" s="125">
        <v>11979</v>
      </c>
      <c r="E51" s="115">
        <v>11466</v>
      </c>
      <c r="F51" s="125">
        <v>3621</v>
      </c>
      <c r="G51" s="125">
        <v>1949</v>
      </c>
      <c r="H51" s="125">
        <v>3618</v>
      </c>
      <c r="I51" s="125">
        <v>1948</v>
      </c>
      <c r="J51" s="125">
        <v>84</v>
      </c>
      <c r="K51" s="125">
        <v>0</v>
      </c>
      <c r="L51" s="125">
        <v>0</v>
      </c>
      <c r="M51" s="115">
        <v>0</v>
      </c>
      <c r="N51" s="222"/>
      <c r="O51" s="1"/>
      <c r="P51" s="1"/>
      <c r="Q51" s="1"/>
      <c r="R51" s="1"/>
    </row>
    <row r="52" spans="1:21" s="32" customFormat="1" ht="20.25" customHeight="1" x14ac:dyDescent="0.25">
      <c r="A52" s="456"/>
      <c r="B52" s="458"/>
      <c r="C52" s="212" t="s">
        <v>3</v>
      </c>
      <c r="D52" s="213">
        <v>55494</v>
      </c>
      <c r="E52" s="214">
        <v>53867</v>
      </c>
      <c r="F52" s="213">
        <v>18828</v>
      </c>
      <c r="G52" s="213">
        <v>9089</v>
      </c>
      <c r="H52" s="213">
        <v>18815</v>
      </c>
      <c r="I52" s="213">
        <v>9084</v>
      </c>
      <c r="J52" s="213">
        <v>115</v>
      </c>
      <c r="K52" s="213">
        <v>0</v>
      </c>
      <c r="L52" s="213">
        <v>0</v>
      </c>
      <c r="M52" s="214">
        <v>0</v>
      </c>
      <c r="N52" s="222"/>
      <c r="O52" s="1"/>
      <c r="P52" s="1"/>
      <c r="Q52" s="1"/>
      <c r="R52" s="1"/>
    </row>
    <row r="53" spans="1:21" s="32" customFormat="1" ht="20.25" customHeight="1" x14ac:dyDescent="0.25">
      <c r="A53" s="451" t="s">
        <v>12</v>
      </c>
      <c r="B53" s="459" t="s">
        <v>13</v>
      </c>
      <c r="C53" s="62" t="s">
        <v>44</v>
      </c>
      <c r="D53" s="63">
        <f>D55+D57+D59+D61+D63+D65+D67+D69+D71+D73+D75+D77</f>
        <v>297380</v>
      </c>
      <c r="E53" s="63">
        <f>E55+E57+E59+E61+E63+E65+E67+E69+E71+E73+E75+E77</f>
        <v>259453</v>
      </c>
      <c r="F53" s="63">
        <f t="shared" ref="F53:M53" si="4">F55+F57+F59+F61+F63+F65+F67+F69+F71+F73+F75+F77</f>
        <v>42147</v>
      </c>
      <c r="G53" s="63">
        <f t="shared" si="4"/>
        <v>27050</v>
      </c>
      <c r="H53" s="63">
        <f t="shared" si="4"/>
        <v>41467</v>
      </c>
      <c r="I53" s="63">
        <f t="shared" si="4"/>
        <v>26634</v>
      </c>
      <c r="J53" s="63">
        <f t="shared" si="4"/>
        <v>1548</v>
      </c>
      <c r="K53" s="63">
        <f t="shared" si="4"/>
        <v>267</v>
      </c>
      <c r="L53" s="63">
        <f>L55+L57+L59+L61+L63+L65+L67+L69+L71+L73+L75+L77</f>
        <v>33</v>
      </c>
      <c r="M53" s="63">
        <f t="shared" si="4"/>
        <v>10</v>
      </c>
      <c r="O53" s="29"/>
      <c r="P53" s="1"/>
      <c r="Q53" s="1"/>
      <c r="R53" s="1"/>
    </row>
    <row r="54" spans="1:21" s="32" customFormat="1" ht="20.25" customHeight="1" x14ac:dyDescent="0.25">
      <c r="A54" s="452"/>
      <c r="B54" s="460"/>
      <c r="C54" s="62" t="s">
        <v>3</v>
      </c>
      <c r="D54" s="63">
        <f>D56+D58+D60+D62+D64+D66+D68+D70+D72+D74+D76+D78</f>
        <v>1341707</v>
      </c>
      <c r="E54" s="63">
        <f>E56+E58+E60+E62+E64+E66+E68+E70+E72+E74+E76+E78</f>
        <v>1188797</v>
      </c>
      <c r="F54" s="63">
        <f t="shared" ref="F54:M54" si="5">F56+F58+F60+F62+F64+F66+F68+F70+F72+F74+F76+F78</f>
        <v>199488</v>
      </c>
      <c r="G54" s="63">
        <f t="shared" si="5"/>
        <v>128319</v>
      </c>
      <c r="H54" s="63">
        <f t="shared" si="5"/>
        <v>195749</v>
      </c>
      <c r="I54" s="63">
        <f t="shared" si="5"/>
        <v>125328</v>
      </c>
      <c r="J54" s="63">
        <f t="shared" si="5"/>
        <v>3260</v>
      </c>
      <c r="K54" s="63">
        <f t="shared" si="5"/>
        <v>599</v>
      </c>
      <c r="L54" s="63">
        <f t="shared" si="5"/>
        <v>150</v>
      </c>
      <c r="M54" s="63">
        <f t="shared" si="5"/>
        <v>59</v>
      </c>
      <c r="O54" s="29"/>
      <c r="P54" s="1"/>
      <c r="Q54" s="1"/>
      <c r="R54" s="1"/>
    </row>
    <row r="55" spans="1:21" s="32" customFormat="1" ht="20.25" customHeight="1" x14ac:dyDescent="0.25">
      <c r="A55" s="442">
        <v>1</v>
      </c>
      <c r="B55" s="444" t="s">
        <v>80</v>
      </c>
      <c r="C55" s="205" t="s">
        <v>44</v>
      </c>
      <c r="D55" s="206">
        <f>D9+D29</f>
        <v>26622</v>
      </c>
      <c r="E55" s="206">
        <f t="shared" ref="E55:M55" si="6">E9+E29</f>
        <v>12623</v>
      </c>
      <c r="F55" s="206">
        <f t="shared" si="6"/>
        <v>78</v>
      </c>
      <c r="G55" s="206">
        <f t="shared" si="6"/>
        <v>195</v>
      </c>
      <c r="H55" s="206">
        <f t="shared" si="6"/>
        <v>67</v>
      </c>
      <c r="I55" s="206">
        <f t="shared" si="6"/>
        <v>174</v>
      </c>
      <c r="J55" s="206">
        <f t="shared" si="6"/>
        <v>24</v>
      </c>
      <c r="K55" s="206">
        <f t="shared" si="6"/>
        <v>26</v>
      </c>
      <c r="L55" s="206">
        <f t="shared" si="6"/>
        <v>2</v>
      </c>
      <c r="M55" s="206">
        <f t="shared" si="6"/>
        <v>3</v>
      </c>
      <c r="O55" s="1"/>
      <c r="P55" s="1"/>
      <c r="Q55" s="1"/>
      <c r="R55" s="1"/>
    </row>
    <row r="56" spans="1:21" s="32" customFormat="1" ht="20.25" customHeight="1" x14ac:dyDescent="0.25">
      <c r="A56" s="443"/>
      <c r="B56" s="445"/>
      <c r="C56" s="208" t="s">
        <v>3</v>
      </c>
      <c r="D56" s="206">
        <f>D10+D30</f>
        <v>108825</v>
      </c>
      <c r="E56" s="206">
        <f t="shared" ref="E56:M56" si="7">E10+E30</f>
        <v>57514</v>
      </c>
      <c r="F56" s="206">
        <f t="shared" si="7"/>
        <v>222</v>
      </c>
      <c r="G56" s="206">
        <f t="shared" si="7"/>
        <v>689</v>
      </c>
      <c r="H56" s="206">
        <f t="shared" si="7"/>
        <v>198</v>
      </c>
      <c r="I56" s="206">
        <f t="shared" si="7"/>
        <v>627</v>
      </c>
      <c r="J56" s="206">
        <f t="shared" si="7"/>
        <v>35</v>
      </c>
      <c r="K56" s="206">
        <f t="shared" si="7"/>
        <v>64</v>
      </c>
      <c r="L56" s="206">
        <f t="shared" si="7"/>
        <v>4</v>
      </c>
      <c r="M56" s="206">
        <f t="shared" si="7"/>
        <v>16</v>
      </c>
      <c r="O56" s="1"/>
      <c r="P56" s="1"/>
      <c r="Q56" s="1"/>
      <c r="R56" s="1"/>
    </row>
    <row r="57" spans="1:21" ht="20.25" customHeight="1" x14ac:dyDescent="0.25">
      <c r="A57" s="438">
        <v>2</v>
      </c>
      <c r="B57" s="440" t="s">
        <v>81</v>
      </c>
      <c r="C57" s="201" t="s">
        <v>44</v>
      </c>
      <c r="D57" s="122">
        <f>D11+D31</f>
        <v>39651</v>
      </c>
      <c r="E57" s="122">
        <f>E11+E31</f>
        <v>47197</v>
      </c>
      <c r="F57" s="122">
        <f t="shared" ref="F57:M57" si="8">F11+F31</f>
        <v>4282</v>
      </c>
      <c r="G57" s="122">
        <f t="shared" si="8"/>
        <v>2533</v>
      </c>
      <c r="H57" s="122">
        <f t="shared" si="8"/>
        <v>4186</v>
      </c>
      <c r="I57" s="122">
        <f t="shared" si="8"/>
        <v>2456</v>
      </c>
      <c r="J57" s="122">
        <f t="shared" si="8"/>
        <v>207</v>
      </c>
      <c r="K57" s="122">
        <f>K11+K31</f>
        <v>31</v>
      </c>
      <c r="L57" s="125">
        <f t="shared" si="8"/>
        <v>9</v>
      </c>
      <c r="M57" s="125">
        <f t="shared" si="8"/>
        <v>1</v>
      </c>
    </row>
    <row r="58" spans="1:21" ht="20.25" customHeight="1" x14ac:dyDescent="0.25">
      <c r="A58" s="439"/>
      <c r="B58" s="441"/>
      <c r="C58" s="202" t="s">
        <v>3</v>
      </c>
      <c r="D58" s="204">
        <f>D12+D32</f>
        <v>173979</v>
      </c>
      <c r="E58" s="204">
        <f>E12+E32</f>
        <v>217453</v>
      </c>
      <c r="F58" s="204">
        <f t="shared" ref="F58:M58" si="9">F12+F32</f>
        <v>19950</v>
      </c>
      <c r="G58" s="204">
        <f t="shared" si="9"/>
        <v>11382</v>
      </c>
      <c r="H58" s="204">
        <f t="shared" si="9"/>
        <v>16751</v>
      </c>
      <c r="I58" s="204">
        <f t="shared" si="9"/>
        <v>9917</v>
      </c>
      <c r="J58" s="204">
        <f t="shared" si="9"/>
        <v>642</v>
      </c>
      <c r="K58" s="204">
        <f t="shared" si="9"/>
        <v>63</v>
      </c>
      <c r="L58" s="213">
        <f t="shared" si="9"/>
        <v>45</v>
      </c>
      <c r="M58" s="213">
        <f t="shared" si="9"/>
        <v>6</v>
      </c>
    </row>
    <row r="59" spans="1:21" ht="20.25" customHeight="1" x14ac:dyDescent="0.25">
      <c r="A59" s="461">
        <v>3</v>
      </c>
      <c r="B59" s="462" t="s">
        <v>82</v>
      </c>
      <c r="C59" s="283" t="s">
        <v>44</v>
      </c>
      <c r="D59" s="82">
        <f>D33+D13</f>
        <v>19524</v>
      </c>
      <c r="E59" s="82">
        <f t="shared" ref="E59:M59" si="10">E33+E13</f>
        <v>14820</v>
      </c>
      <c r="F59" s="82">
        <f t="shared" si="10"/>
        <v>3954</v>
      </c>
      <c r="G59" s="82">
        <f t="shared" si="10"/>
        <v>1442</v>
      </c>
      <c r="H59" s="82">
        <f t="shared" si="10"/>
        <v>3794</v>
      </c>
      <c r="I59" s="82">
        <f t="shared" si="10"/>
        <v>1385</v>
      </c>
      <c r="J59" s="82">
        <f t="shared" si="10"/>
        <v>328</v>
      </c>
      <c r="K59" s="82">
        <f t="shared" si="10"/>
        <v>29</v>
      </c>
      <c r="L59" s="206">
        <f t="shared" si="10"/>
        <v>7</v>
      </c>
      <c r="M59" s="206">
        <f t="shared" si="10"/>
        <v>3</v>
      </c>
    </row>
    <row r="60" spans="1:21" ht="20.25" customHeight="1" x14ac:dyDescent="0.25">
      <c r="A60" s="435"/>
      <c r="B60" s="437"/>
      <c r="C60" s="284" t="s">
        <v>3</v>
      </c>
      <c r="D60" s="82">
        <f>D34+D14</f>
        <v>84611</v>
      </c>
      <c r="E60" s="82">
        <f t="shared" ref="E60:M60" si="11">E34+E14</f>
        <v>65753</v>
      </c>
      <c r="F60" s="82">
        <f t="shared" si="11"/>
        <v>17516</v>
      </c>
      <c r="G60" s="82">
        <f t="shared" si="11"/>
        <v>6478</v>
      </c>
      <c r="H60" s="82">
        <f t="shared" si="11"/>
        <v>15480</v>
      </c>
      <c r="I60" s="82">
        <f t="shared" si="11"/>
        <v>5847</v>
      </c>
      <c r="J60" s="82">
        <f t="shared" si="11"/>
        <v>607</v>
      </c>
      <c r="K60" s="82">
        <f t="shared" si="11"/>
        <v>24</v>
      </c>
      <c r="L60" s="206">
        <f t="shared" si="11"/>
        <v>27</v>
      </c>
      <c r="M60" s="206">
        <f t="shared" si="11"/>
        <v>20</v>
      </c>
    </row>
    <row r="61" spans="1:21" s="32" customFormat="1" ht="20.25" customHeight="1" x14ac:dyDescent="0.25">
      <c r="A61" s="455">
        <v>4</v>
      </c>
      <c r="B61" s="457" t="s">
        <v>83</v>
      </c>
      <c r="C61" s="211" t="s">
        <v>44</v>
      </c>
      <c r="D61" s="125">
        <f>D15+D35</f>
        <v>29949</v>
      </c>
      <c r="E61" s="125">
        <f t="shared" ref="E61:M61" si="12">E15+E35</f>
        <v>16770</v>
      </c>
      <c r="F61" s="125">
        <f t="shared" si="12"/>
        <v>1040</v>
      </c>
      <c r="G61" s="125">
        <f t="shared" si="12"/>
        <v>991</v>
      </c>
      <c r="H61" s="125">
        <f t="shared" si="12"/>
        <v>1022</v>
      </c>
      <c r="I61" s="125">
        <f t="shared" si="12"/>
        <v>967</v>
      </c>
      <c r="J61" s="125">
        <f t="shared" si="12"/>
        <v>64</v>
      </c>
      <c r="K61" s="125">
        <f t="shared" si="12"/>
        <v>6</v>
      </c>
      <c r="L61" s="125">
        <f t="shared" si="12"/>
        <v>0</v>
      </c>
      <c r="M61" s="125">
        <f t="shared" si="12"/>
        <v>0</v>
      </c>
      <c r="P61" s="1"/>
      <c r="Q61" s="1"/>
      <c r="R61" s="1"/>
      <c r="S61" s="1"/>
      <c r="T61" s="1"/>
      <c r="U61" s="1"/>
    </row>
    <row r="62" spans="1:21" s="32" customFormat="1" ht="20.25" customHeight="1" x14ac:dyDescent="0.25">
      <c r="A62" s="456"/>
      <c r="B62" s="458"/>
      <c r="C62" s="212" t="s">
        <v>3</v>
      </c>
      <c r="D62" s="213">
        <f>D16+D36</f>
        <v>122539</v>
      </c>
      <c r="E62" s="213">
        <f t="shared" ref="E62:M62" si="13">E16+E36</f>
        <v>71930</v>
      </c>
      <c r="F62" s="213">
        <f t="shared" si="13"/>
        <v>4642</v>
      </c>
      <c r="G62" s="213">
        <f t="shared" si="13"/>
        <v>4402</v>
      </c>
      <c r="H62" s="213">
        <f t="shared" si="13"/>
        <v>4584</v>
      </c>
      <c r="I62" s="213">
        <f t="shared" si="13"/>
        <v>4354</v>
      </c>
      <c r="J62" s="213">
        <f t="shared" si="13"/>
        <v>117</v>
      </c>
      <c r="K62" s="213">
        <f t="shared" si="13"/>
        <v>9</v>
      </c>
      <c r="L62" s="213">
        <f t="shared" si="13"/>
        <v>0</v>
      </c>
      <c r="M62" s="213">
        <f t="shared" si="13"/>
        <v>0</v>
      </c>
      <c r="P62" s="1"/>
      <c r="Q62" s="1"/>
      <c r="R62" s="1"/>
      <c r="S62" s="1"/>
      <c r="T62" s="1"/>
      <c r="U62" s="1"/>
    </row>
    <row r="63" spans="1:21" s="32" customFormat="1" ht="20.25" customHeight="1" x14ac:dyDescent="0.25">
      <c r="A63" s="442">
        <v>5</v>
      </c>
      <c r="B63" s="444" t="s">
        <v>89</v>
      </c>
      <c r="C63" s="217" t="s">
        <v>44</v>
      </c>
      <c r="D63" s="125">
        <f>D37</f>
        <v>15297</v>
      </c>
      <c r="E63" s="125">
        <f t="shared" ref="E63:M63" si="14">E37</f>
        <v>12919</v>
      </c>
      <c r="F63" s="125">
        <f t="shared" si="14"/>
        <v>2722</v>
      </c>
      <c r="G63" s="125">
        <f t="shared" si="14"/>
        <v>1180</v>
      </c>
      <c r="H63" s="125">
        <f t="shared" si="14"/>
        <v>2684</v>
      </c>
      <c r="I63" s="125">
        <f t="shared" si="14"/>
        <v>1169</v>
      </c>
      <c r="J63" s="125">
        <f t="shared" si="14"/>
        <v>141</v>
      </c>
      <c r="K63" s="125">
        <f t="shared" si="14"/>
        <v>26</v>
      </c>
      <c r="L63" s="125">
        <f t="shared" si="14"/>
        <v>4</v>
      </c>
      <c r="M63" s="125">
        <f t="shared" si="14"/>
        <v>2</v>
      </c>
    </row>
    <row r="64" spans="1:21" s="32" customFormat="1" ht="20.25" customHeight="1" x14ac:dyDescent="0.25">
      <c r="A64" s="443"/>
      <c r="B64" s="445"/>
      <c r="C64" s="212" t="s">
        <v>3</v>
      </c>
      <c r="D64" s="219">
        <f>D38</f>
        <v>66478</v>
      </c>
      <c r="E64" s="219">
        <f t="shared" ref="E64:M64" si="15">E38</f>
        <v>58075</v>
      </c>
      <c r="F64" s="219">
        <f t="shared" si="15"/>
        <v>11719</v>
      </c>
      <c r="G64" s="219">
        <f t="shared" si="15"/>
        <v>5300</v>
      </c>
      <c r="H64" s="219">
        <f t="shared" si="15"/>
        <v>11629</v>
      </c>
      <c r="I64" s="219">
        <f t="shared" si="15"/>
        <v>4456</v>
      </c>
      <c r="J64" s="219">
        <f t="shared" si="15"/>
        <v>330</v>
      </c>
      <c r="K64" s="219">
        <f t="shared" si="15"/>
        <v>121</v>
      </c>
      <c r="L64" s="219">
        <f t="shared" si="15"/>
        <v>13</v>
      </c>
      <c r="M64" s="219">
        <f t="shared" si="15"/>
        <v>12</v>
      </c>
    </row>
    <row r="65" spans="1:21" s="32" customFormat="1" ht="20.25" customHeight="1" x14ac:dyDescent="0.25">
      <c r="A65" s="455">
        <v>6</v>
      </c>
      <c r="B65" s="457" t="s">
        <v>84</v>
      </c>
      <c r="C65" s="211" t="s">
        <v>44</v>
      </c>
      <c r="D65" s="206">
        <f>D39+D17</f>
        <v>28886</v>
      </c>
      <c r="E65" s="206">
        <f t="shared" ref="E65:K65" si="16">E39+E17</f>
        <v>25360</v>
      </c>
      <c r="F65" s="206">
        <f t="shared" si="16"/>
        <v>4408</v>
      </c>
      <c r="G65" s="206">
        <f>G39+G17</f>
        <v>2622</v>
      </c>
      <c r="H65" s="206">
        <f t="shared" si="16"/>
        <v>4296</v>
      </c>
      <c r="I65" s="206">
        <f t="shared" si="16"/>
        <v>2573</v>
      </c>
      <c r="J65" s="206">
        <f t="shared" si="16"/>
        <v>279</v>
      </c>
      <c r="K65" s="206">
        <f t="shared" si="16"/>
        <v>72</v>
      </c>
      <c r="L65" s="206">
        <v>0</v>
      </c>
      <c r="M65" s="206">
        <v>0</v>
      </c>
    </row>
    <row r="66" spans="1:21" s="32" customFormat="1" ht="20.25" customHeight="1" x14ac:dyDescent="0.25">
      <c r="A66" s="456"/>
      <c r="B66" s="458"/>
      <c r="C66" s="212" t="s">
        <v>3</v>
      </c>
      <c r="D66" s="219">
        <f>D40+D18</f>
        <v>133329</v>
      </c>
      <c r="E66" s="219">
        <f t="shared" ref="E66:K66" si="17">E40+E18</f>
        <v>115441</v>
      </c>
      <c r="F66" s="219">
        <f t="shared" si="17"/>
        <v>20645</v>
      </c>
      <c r="G66" s="219">
        <f t="shared" si="17"/>
        <v>12047</v>
      </c>
      <c r="H66" s="219">
        <f t="shared" si="17"/>
        <v>22596</v>
      </c>
      <c r="I66" s="219">
        <f t="shared" si="17"/>
        <v>12339</v>
      </c>
      <c r="J66" s="219">
        <f t="shared" si="17"/>
        <v>618</v>
      </c>
      <c r="K66" s="219">
        <f t="shared" si="17"/>
        <v>163</v>
      </c>
      <c r="L66" s="219">
        <v>0</v>
      </c>
      <c r="M66" s="219">
        <v>0</v>
      </c>
    </row>
    <row r="67" spans="1:21" ht="20.25" customHeight="1" x14ac:dyDescent="0.25">
      <c r="A67" s="446">
        <v>7</v>
      </c>
      <c r="B67" s="448" t="s">
        <v>85</v>
      </c>
      <c r="C67" s="283" t="s">
        <v>44</v>
      </c>
      <c r="D67" s="82">
        <f>D19+D41</f>
        <v>14617</v>
      </c>
      <c r="E67" s="82">
        <f t="shared" ref="E67:M67" si="18">E19+E41</f>
        <v>17781</v>
      </c>
      <c r="F67" s="82">
        <f t="shared" si="18"/>
        <v>4211</v>
      </c>
      <c r="G67" s="82">
        <f t="shared" si="18"/>
        <v>2303</v>
      </c>
      <c r="H67" s="82">
        <f t="shared" si="18"/>
        <v>4209</v>
      </c>
      <c r="I67" s="82">
        <f t="shared" si="18"/>
        <v>2299</v>
      </c>
      <c r="J67" s="82">
        <f t="shared" si="18"/>
        <v>83</v>
      </c>
      <c r="K67" s="82">
        <f t="shared" si="18"/>
        <v>16</v>
      </c>
      <c r="L67" s="206">
        <f t="shared" si="18"/>
        <v>4</v>
      </c>
      <c r="M67" s="206">
        <f t="shared" si="18"/>
        <v>0</v>
      </c>
    </row>
    <row r="68" spans="1:21" s="32" customFormat="1" ht="20.25" customHeight="1" x14ac:dyDescent="0.25">
      <c r="A68" s="443"/>
      <c r="B68" s="445"/>
      <c r="C68" s="208" t="s">
        <v>3</v>
      </c>
      <c r="D68" s="299">
        <f>D20+D42</f>
        <v>73056</v>
      </c>
      <c r="E68" s="299">
        <f t="shared" ref="E68:M68" si="19">E20+E42</f>
        <v>65748</v>
      </c>
      <c r="F68" s="299">
        <f t="shared" si="19"/>
        <v>21458</v>
      </c>
      <c r="G68" s="299">
        <f t="shared" si="19"/>
        <v>11582</v>
      </c>
      <c r="H68" s="299">
        <f t="shared" si="19"/>
        <v>21445</v>
      </c>
      <c r="I68" s="299">
        <f t="shared" si="19"/>
        <v>11572</v>
      </c>
      <c r="J68" s="299">
        <f t="shared" si="19"/>
        <v>140</v>
      </c>
      <c r="K68" s="299">
        <f t="shared" si="19"/>
        <v>27</v>
      </c>
      <c r="L68" s="219">
        <f t="shared" si="19"/>
        <v>28</v>
      </c>
      <c r="M68" s="219">
        <f t="shared" si="19"/>
        <v>0</v>
      </c>
    </row>
    <row r="69" spans="1:21" s="32" customFormat="1" ht="20.25" customHeight="1" x14ac:dyDescent="0.25">
      <c r="A69" s="442">
        <v>8</v>
      </c>
      <c r="B69" s="444" t="s">
        <v>86</v>
      </c>
      <c r="C69" s="211" t="s">
        <v>44</v>
      </c>
      <c r="D69" s="82">
        <f>D21+D43</f>
        <v>38871</v>
      </c>
      <c r="E69" s="82">
        <f t="shared" ref="E69:M69" si="20">E21+E43</f>
        <v>36167</v>
      </c>
      <c r="F69" s="82">
        <f t="shared" si="20"/>
        <v>9238</v>
      </c>
      <c r="G69" s="82">
        <f t="shared" si="20"/>
        <v>5028</v>
      </c>
      <c r="H69" s="82">
        <f t="shared" si="20"/>
        <v>9119</v>
      </c>
      <c r="I69" s="82">
        <f t="shared" si="20"/>
        <v>4993</v>
      </c>
      <c r="J69" s="82">
        <f t="shared" si="20"/>
        <v>77</v>
      </c>
      <c r="K69" s="82">
        <f t="shared" si="20"/>
        <v>11</v>
      </c>
      <c r="L69" s="206">
        <f t="shared" si="20"/>
        <v>6</v>
      </c>
      <c r="M69" s="206">
        <f t="shared" si="20"/>
        <v>1</v>
      </c>
      <c r="P69" s="1"/>
      <c r="Q69" s="1"/>
      <c r="R69" s="1"/>
      <c r="S69" s="1"/>
      <c r="T69" s="1"/>
      <c r="U69" s="1"/>
    </row>
    <row r="70" spans="1:21" s="32" customFormat="1" ht="20.25" customHeight="1" x14ac:dyDescent="0.25">
      <c r="A70" s="443"/>
      <c r="B70" s="445"/>
      <c r="C70" s="212" t="s">
        <v>3</v>
      </c>
      <c r="D70" s="299">
        <f>D22+D44</f>
        <v>185544</v>
      </c>
      <c r="E70" s="299">
        <f t="shared" ref="E70:M70" si="21">E22+E44</f>
        <v>175212</v>
      </c>
      <c r="F70" s="299">
        <f t="shared" si="21"/>
        <v>42788</v>
      </c>
      <c r="G70" s="299">
        <f t="shared" si="21"/>
        <v>24629</v>
      </c>
      <c r="H70" s="299">
        <f t="shared" si="21"/>
        <v>42369</v>
      </c>
      <c r="I70" s="299">
        <f t="shared" si="21"/>
        <v>24816</v>
      </c>
      <c r="J70" s="299">
        <f t="shared" si="21"/>
        <v>107</v>
      </c>
      <c r="K70" s="299">
        <f t="shared" si="21"/>
        <v>4</v>
      </c>
      <c r="L70" s="219">
        <f t="shared" si="21"/>
        <v>31</v>
      </c>
      <c r="M70" s="219">
        <f t="shared" si="21"/>
        <v>5</v>
      </c>
      <c r="P70" s="1"/>
      <c r="Q70" s="1"/>
      <c r="R70" s="1"/>
      <c r="S70" s="1"/>
      <c r="T70" s="1"/>
      <c r="U70" s="1"/>
    </row>
    <row r="71" spans="1:21" s="32" customFormat="1" ht="20.25" customHeight="1" x14ac:dyDescent="0.25">
      <c r="A71" s="442">
        <v>9</v>
      </c>
      <c r="B71" s="444" t="s">
        <v>90</v>
      </c>
      <c r="C71" s="205" t="s">
        <v>44</v>
      </c>
      <c r="D71" s="82">
        <f>D45</f>
        <v>14840</v>
      </c>
      <c r="E71" s="82">
        <f t="shared" ref="E71:M71" si="22">E45</f>
        <v>14291</v>
      </c>
      <c r="F71" s="82">
        <f t="shared" si="22"/>
        <v>686</v>
      </c>
      <c r="G71" s="82">
        <f t="shared" si="22"/>
        <v>625</v>
      </c>
      <c r="H71" s="82">
        <f t="shared" si="22"/>
        <v>685</v>
      </c>
      <c r="I71" s="82">
        <f t="shared" si="22"/>
        <v>624</v>
      </c>
      <c r="J71" s="82">
        <f t="shared" si="22"/>
        <v>106</v>
      </c>
      <c r="K71" s="82">
        <f t="shared" si="22"/>
        <v>27</v>
      </c>
      <c r="L71" s="206">
        <f t="shared" si="22"/>
        <v>1</v>
      </c>
      <c r="M71" s="206">
        <f t="shared" si="22"/>
        <v>0</v>
      </c>
      <c r="P71" s="1"/>
      <c r="Q71" s="1"/>
      <c r="R71" s="1"/>
      <c r="S71" s="1"/>
      <c r="T71" s="1"/>
      <c r="U71" s="1"/>
    </row>
    <row r="72" spans="1:21" s="32" customFormat="1" ht="20.25" customHeight="1" x14ac:dyDescent="0.25">
      <c r="A72" s="443"/>
      <c r="B72" s="445"/>
      <c r="C72" s="208" t="s">
        <v>3</v>
      </c>
      <c r="D72" s="299">
        <f>D46</f>
        <v>68190</v>
      </c>
      <c r="E72" s="299">
        <f t="shared" ref="E72:M72" si="23">E46</f>
        <v>66009</v>
      </c>
      <c r="F72" s="299">
        <f t="shared" si="23"/>
        <v>2584</v>
      </c>
      <c r="G72" s="299">
        <f t="shared" si="23"/>
        <v>2630</v>
      </c>
      <c r="H72" s="299">
        <f t="shared" si="23"/>
        <v>2583</v>
      </c>
      <c r="I72" s="299">
        <f t="shared" si="23"/>
        <v>2627</v>
      </c>
      <c r="J72" s="299">
        <f t="shared" si="23"/>
        <v>217</v>
      </c>
      <c r="K72" s="299">
        <f t="shared" si="23"/>
        <v>65</v>
      </c>
      <c r="L72" s="219">
        <f t="shared" si="23"/>
        <v>2</v>
      </c>
      <c r="M72" s="219">
        <f t="shared" si="23"/>
        <v>0</v>
      </c>
      <c r="P72" s="1"/>
      <c r="Q72" s="1"/>
      <c r="R72" s="1"/>
      <c r="S72" s="1"/>
      <c r="T72" s="1"/>
      <c r="U72" s="1"/>
    </row>
    <row r="73" spans="1:21" s="32" customFormat="1" ht="20.25" customHeight="1" x14ac:dyDescent="0.25">
      <c r="A73" s="442">
        <v>10</v>
      </c>
      <c r="B73" s="444" t="s">
        <v>94</v>
      </c>
      <c r="C73" s="211" t="s">
        <v>44</v>
      </c>
      <c r="D73" s="82">
        <f>D23+D47</f>
        <v>22470</v>
      </c>
      <c r="E73" s="82">
        <f t="shared" ref="E73:M73" si="24">E23+E47</f>
        <v>21112</v>
      </c>
      <c r="F73" s="82">
        <f t="shared" si="24"/>
        <v>3171</v>
      </c>
      <c r="G73" s="82">
        <f t="shared" si="24"/>
        <v>2574</v>
      </c>
      <c r="H73" s="82">
        <f t="shared" si="24"/>
        <v>3165</v>
      </c>
      <c r="I73" s="82">
        <f t="shared" si="24"/>
        <v>2562</v>
      </c>
      <c r="J73" s="82">
        <f t="shared" si="24"/>
        <v>77</v>
      </c>
      <c r="K73" s="82">
        <f t="shared" si="24"/>
        <v>15</v>
      </c>
      <c r="L73" s="206">
        <f t="shared" si="24"/>
        <v>0</v>
      </c>
      <c r="M73" s="206">
        <f t="shared" si="24"/>
        <v>0</v>
      </c>
      <c r="P73" s="1"/>
      <c r="Q73" s="1"/>
      <c r="R73" s="1"/>
      <c r="S73" s="1"/>
      <c r="T73" s="1"/>
      <c r="U73" s="1"/>
    </row>
    <row r="74" spans="1:21" s="32" customFormat="1" ht="20.25" customHeight="1" x14ac:dyDescent="0.25">
      <c r="A74" s="446"/>
      <c r="B74" s="448"/>
      <c r="C74" s="208" t="s">
        <v>3</v>
      </c>
      <c r="D74" s="299">
        <f>D24+D48</f>
        <v>105804</v>
      </c>
      <c r="E74" s="299">
        <f t="shared" ref="E74:L74" si="25">E24+E48</f>
        <v>100848</v>
      </c>
      <c r="F74" s="299">
        <f t="shared" si="25"/>
        <v>15881</v>
      </c>
      <c r="G74" s="299">
        <f t="shared" si="25"/>
        <v>12121</v>
      </c>
      <c r="H74" s="299">
        <f t="shared" si="25"/>
        <v>15961</v>
      </c>
      <c r="I74" s="299">
        <f t="shared" si="25"/>
        <v>12153</v>
      </c>
      <c r="J74" s="299">
        <f t="shared" si="25"/>
        <v>195</v>
      </c>
      <c r="K74" s="299">
        <f t="shared" si="25"/>
        <v>48</v>
      </c>
      <c r="L74" s="219">
        <f t="shared" si="25"/>
        <v>0</v>
      </c>
      <c r="M74" s="219">
        <v>0</v>
      </c>
      <c r="P74" s="1"/>
      <c r="Q74" s="1"/>
      <c r="R74" s="1"/>
      <c r="S74" s="1"/>
      <c r="T74" s="1"/>
      <c r="U74" s="1"/>
    </row>
    <row r="75" spans="1:21" s="32" customFormat="1" ht="20.25" customHeight="1" x14ac:dyDescent="0.25">
      <c r="A75" s="442">
        <v>11</v>
      </c>
      <c r="B75" s="444" t="s">
        <v>88</v>
      </c>
      <c r="C75" s="217" t="s">
        <v>44</v>
      </c>
      <c r="D75" s="82">
        <f>D49+D25</f>
        <v>34674</v>
      </c>
      <c r="E75" s="82">
        <f t="shared" ref="E75:M75" si="26">E49+E25</f>
        <v>28947</v>
      </c>
      <c r="F75" s="82">
        <f t="shared" si="26"/>
        <v>4736</v>
      </c>
      <c r="G75" s="82">
        <f t="shared" si="26"/>
        <v>5608</v>
      </c>
      <c r="H75" s="82">
        <f t="shared" si="26"/>
        <v>4622</v>
      </c>
      <c r="I75" s="82">
        <f t="shared" si="26"/>
        <v>5484</v>
      </c>
      <c r="J75" s="82">
        <f t="shared" si="26"/>
        <v>78</v>
      </c>
      <c r="K75" s="82">
        <f t="shared" si="26"/>
        <v>8</v>
      </c>
      <c r="L75" s="206">
        <f t="shared" si="26"/>
        <v>0</v>
      </c>
      <c r="M75" s="206">
        <f t="shared" si="26"/>
        <v>0</v>
      </c>
      <c r="P75" s="1"/>
      <c r="Q75" s="1"/>
      <c r="R75" s="1"/>
      <c r="S75" s="1"/>
      <c r="T75" s="1"/>
      <c r="U75" s="1"/>
    </row>
    <row r="76" spans="1:21" s="32" customFormat="1" ht="20.25" customHeight="1" x14ac:dyDescent="0.25">
      <c r="A76" s="443"/>
      <c r="B76" s="445"/>
      <c r="C76" s="212" t="s">
        <v>3</v>
      </c>
      <c r="D76" s="204">
        <f>D50+D26</f>
        <v>163858</v>
      </c>
      <c r="E76" s="204">
        <f t="shared" ref="E76:M76" si="27">E50+E26</f>
        <v>140947</v>
      </c>
      <c r="F76" s="204">
        <f t="shared" si="27"/>
        <v>23255</v>
      </c>
      <c r="G76" s="204">
        <f t="shared" si="27"/>
        <v>27970</v>
      </c>
      <c r="H76" s="204">
        <f t="shared" si="27"/>
        <v>23338</v>
      </c>
      <c r="I76" s="204">
        <f t="shared" si="27"/>
        <v>27536</v>
      </c>
      <c r="J76" s="204">
        <f t="shared" si="27"/>
        <v>137</v>
      </c>
      <c r="K76" s="204">
        <f t="shared" si="27"/>
        <v>11</v>
      </c>
      <c r="L76" s="213">
        <f t="shared" si="27"/>
        <v>0</v>
      </c>
      <c r="M76" s="213">
        <f t="shared" si="27"/>
        <v>0</v>
      </c>
      <c r="P76" s="1"/>
      <c r="Q76" s="1"/>
      <c r="R76" s="1"/>
      <c r="S76" s="1"/>
      <c r="T76" s="1"/>
      <c r="U76" s="1"/>
    </row>
    <row r="77" spans="1:21" s="32" customFormat="1" ht="20.25" customHeight="1" x14ac:dyDescent="0.25">
      <c r="A77" s="438">
        <v>12</v>
      </c>
      <c r="B77" s="440" t="s">
        <v>91</v>
      </c>
      <c r="C77" s="211" t="s">
        <v>44</v>
      </c>
      <c r="D77" s="82">
        <f>D51</f>
        <v>11979</v>
      </c>
      <c r="E77" s="82">
        <f t="shared" ref="E77:M77" si="28">E51</f>
        <v>11466</v>
      </c>
      <c r="F77" s="82">
        <f t="shared" si="28"/>
        <v>3621</v>
      </c>
      <c r="G77" s="82">
        <f t="shared" si="28"/>
        <v>1949</v>
      </c>
      <c r="H77" s="82">
        <f t="shared" si="28"/>
        <v>3618</v>
      </c>
      <c r="I77" s="82">
        <f t="shared" si="28"/>
        <v>1948</v>
      </c>
      <c r="J77" s="82">
        <f t="shared" si="28"/>
        <v>84</v>
      </c>
      <c r="K77" s="82">
        <f t="shared" si="28"/>
        <v>0</v>
      </c>
      <c r="L77" s="206">
        <f t="shared" si="28"/>
        <v>0</v>
      </c>
      <c r="M77" s="206">
        <f t="shared" si="28"/>
        <v>0</v>
      </c>
      <c r="P77" s="1"/>
      <c r="Q77" s="1"/>
      <c r="R77" s="1"/>
      <c r="S77" s="1"/>
      <c r="T77" s="1"/>
      <c r="U77" s="1"/>
    </row>
    <row r="78" spans="1:21" ht="20.25" customHeight="1" x14ac:dyDescent="0.25">
      <c r="A78" s="439"/>
      <c r="B78" s="441"/>
      <c r="C78" s="202" t="s">
        <v>3</v>
      </c>
      <c r="D78" s="204">
        <f>D52</f>
        <v>55494</v>
      </c>
      <c r="E78" s="204">
        <f t="shared" ref="E78:M78" si="29">E52</f>
        <v>53867</v>
      </c>
      <c r="F78" s="204">
        <f t="shared" si="29"/>
        <v>18828</v>
      </c>
      <c r="G78" s="204">
        <f t="shared" si="29"/>
        <v>9089</v>
      </c>
      <c r="H78" s="204">
        <f t="shared" si="29"/>
        <v>18815</v>
      </c>
      <c r="I78" s="204">
        <f t="shared" si="29"/>
        <v>9084</v>
      </c>
      <c r="J78" s="204">
        <f t="shared" si="29"/>
        <v>115</v>
      </c>
      <c r="K78" s="204">
        <f t="shared" si="29"/>
        <v>0</v>
      </c>
      <c r="L78" s="213">
        <f t="shared" si="29"/>
        <v>0</v>
      </c>
      <c r="M78" s="213">
        <f t="shared" si="29"/>
        <v>0</v>
      </c>
    </row>
    <row r="84" spans="6:7" x14ac:dyDescent="0.25">
      <c r="F84" s="29"/>
      <c r="G84" s="29"/>
    </row>
  </sheetData>
  <mergeCells count="84">
    <mergeCell ref="A73:A74"/>
    <mergeCell ref="B73:B74"/>
    <mergeCell ref="A75:A76"/>
    <mergeCell ref="B75:B76"/>
    <mergeCell ref="A77:A78"/>
    <mergeCell ref="B77:B78"/>
    <mergeCell ref="A67:A68"/>
    <mergeCell ref="B67:B68"/>
    <mergeCell ref="A69:A70"/>
    <mergeCell ref="B69:B70"/>
    <mergeCell ref="A71:A72"/>
    <mergeCell ref="B71:B72"/>
    <mergeCell ref="A61:A62"/>
    <mergeCell ref="B61:B62"/>
    <mergeCell ref="A63:A64"/>
    <mergeCell ref="B63:B64"/>
    <mergeCell ref="A65:A66"/>
    <mergeCell ref="B65:B66"/>
    <mergeCell ref="A55:A56"/>
    <mergeCell ref="B55:B56"/>
    <mergeCell ref="A57:A58"/>
    <mergeCell ref="B57:B58"/>
    <mergeCell ref="A59:A60"/>
    <mergeCell ref="B59:B60"/>
    <mergeCell ref="A49:A50"/>
    <mergeCell ref="B49:B50"/>
    <mergeCell ref="A51:A52"/>
    <mergeCell ref="B51:B52"/>
    <mergeCell ref="A53:A54"/>
    <mergeCell ref="B53:B54"/>
    <mergeCell ref="A43:A44"/>
    <mergeCell ref="B43:B44"/>
    <mergeCell ref="A45:A46"/>
    <mergeCell ref="B45:B46"/>
    <mergeCell ref="A47:A48"/>
    <mergeCell ref="B47:B48"/>
    <mergeCell ref="A37:A38"/>
    <mergeCell ref="B37:B38"/>
    <mergeCell ref="A39:A40"/>
    <mergeCell ref="B39:B40"/>
    <mergeCell ref="A41:A42"/>
    <mergeCell ref="B41:B42"/>
    <mergeCell ref="A31:A32"/>
    <mergeCell ref="B31:B32"/>
    <mergeCell ref="A33:A34"/>
    <mergeCell ref="B33:B34"/>
    <mergeCell ref="A35:A36"/>
    <mergeCell ref="B35:B36"/>
    <mergeCell ref="A25:A26"/>
    <mergeCell ref="B25:B26"/>
    <mergeCell ref="A27:A28"/>
    <mergeCell ref="B27:B28"/>
    <mergeCell ref="A29:A30"/>
    <mergeCell ref="B29:B30"/>
    <mergeCell ref="A19:A20"/>
    <mergeCell ref="B19:B20"/>
    <mergeCell ref="A21:A22"/>
    <mergeCell ref="B21:B22"/>
    <mergeCell ref="A23:A24"/>
    <mergeCell ref="B23:B24"/>
    <mergeCell ref="A13:A14"/>
    <mergeCell ref="B13:B14"/>
    <mergeCell ref="A15:A16"/>
    <mergeCell ref="B15:B16"/>
    <mergeCell ref="A17:A18"/>
    <mergeCell ref="B17:B18"/>
    <mergeCell ref="A7:A8"/>
    <mergeCell ref="B7:B8"/>
    <mergeCell ref="A9:A10"/>
    <mergeCell ref="B9:B10"/>
    <mergeCell ref="A11:A12"/>
    <mergeCell ref="B11:B12"/>
    <mergeCell ref="A1:B1"/>
    <mergeCell ref="A2:M2"/>
    <mergeCell ref="A3:A5"/>
    <mergeCell ref="B3:B5"/>
    <mergeCell ref="C3:C5"/>
    <mergeCell ref="D3:D5"/>
    <mergeCell ref="E3:E5"/>
    <mergeCell ref="F3:M3"/>
    <mergeCell ref="F4:F5"/>
    <mergeCell ref="G4:G5"/>
    <mergeCell ref="H4:M4"/>
    <mergeCell ref="K1:M1"/>
  </mergeCells>
  <pageMargins left="0.17" right="0.17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zoomScaleNormal="100" zoomScaleSheetLayoutView="115" workbookViewId="0">
      <pane ySplit="4" topLeftCell="A5" activePane="bottomLeft" state="frozen"/>
      <selection pane="bottomLeft" activeCell="A2" sqref="A2:AC2"/>
    </sheetView>
  </sheetViews>
  <sheetFormatPr defaultColWidth="9.140625" defaultRowHeight="15" x14ac:dyDescent="0.25"/>
  <cols>
    <col min="1" max="1" width="3.42578125" style="32" customWidth="1"/>
    <col min="2" max="2" width="12.42578125" style="32" customWidth="1"/>
    <col min="3" max="3" width="7.7109375" style="32" customWidth="1"/>
    <col min="4" max="4" width="7.42578125" style="32" customWidth="1"/>
    <col min="5" max="5" width="5.28515625" style="32" customWidth="1"/>
    <col min="6" max="6" width="4.85546875" style="32" hidden="1" customWidth="1"/>
    <col min="7" max="8" width="7.42578125" style="32" customWidth="1"/>
    <col min="9" max="9" width="7.28515625" style="32" bestFit="1" customWidth="1"/>
    <col min="10" max="10" width="6.42578125" style="32" customWidth="1"/>
    <col min="11" max="11" width="5.28515625" style="32" bestFit="1" customWidth="1"/>
    <col min="12" max="12" width="6.28515625" style="32" bestFit="1" customWidth="1"/>
    <col min="13" max="13" width="6.140625" style="32" customWidth="1"/>
    <col min="14" max="14" width="6.5703125" style="32" bestFit="1" customWidth="1"/>
    <col min="15" max="15" width="6.140625" style="32" customWidth="1"/>
    <col min="16" max="17" width="8.28515625" style="32" customWidth="1"/>
    <col min="18" max="18" width="5" style="32" customWidth="1"/>
    <col min="19" max="19" width="6.42578125" style="32" hidden="1" customWidth="1"/>
    <col min="20" max="20" width="7.28515625" style="32" bestFit="1" customWidth="1"/>
    <col min="21" max="21" width="7" style="32" customWidth="1"/>
    <col min="22" max="22" width="6.5703125" style="32" customWidth="1"/>
    <col min="23" max="25" width="5.42578125" style="32" customWidth="1"/>
    <col min="26" max="26" width="4.85546875" style="32" customWidth="1"/>
    <col min="27" max="27" width="4.28515625" style="32" customWidth="1"/>
    <col min="28" max="28" width="4.85546875" style="32" customWidth="1"/>
    <col min="29" max="29" width="5.5703125" style="32" customWidth="1"/>
    <col min="30" max="16384" width="9.140625" style="32"/>
  </cols>
  <sheetData>
    <row r="1" spans="1:31" ht="14.25" customHeight="1" x14ac:dyDescent="0.25">
      <c r="A1" s="468" t="s">
        <v>116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</row>
    <row r="2" spans="1:31" ht="60.75" customHeight="1" x14ac:dyDescent="0.25">
      <c r="A2" s="467" t="s">
        <v>144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  <c r="X2" s="467"/>
      <c r="Y2" s="467"/>
      <c r="Z2" s="467"/>
      <c r="AA2" s="467"/>
      <c r="AB2" s="467"/>
      <c r="AC2" s="467"/>
    </row>
    <row r="3" spans="1:31" ht="36.75" customHeight="1" x14ac:dyDescent="0.25">
      <c r="A3" s="451" t="s">
        <v>0</v>
      </c>
      <c r="B3" s="469" t="s">
        <v>14</v>
      </c>
      <c r="C3" s="469" t="s">
        <v>103</v>
      </c>
      <c r="D3" s="473" t="s">
        <v>105</v>
      </c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5"/>
      <c r="P3" s="471" t="s">
        <v>107</v>
      </c>
      <c r="Q3" s="464" t="s">
        <v>74</v>
      </c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6"/>
    </row>
    <row r="4" spans="1:31" ht="57" customHeight="1" x14ac:dyDescent="0.25">
      <c r="A4" s="452"/>
      <c r="B4" s="470"/>
      <c r="C4" s="470"/>
      <c r="D4" s="68" t="s">
        <v>106</v>
      </c>
      <c r="E4" s="68" t="s">
        <v>29</v>
      </c>
      <c r="F4" s="68" t="s">
        <v>134</v>
      </c>
      <c r="G4" s="68" t="s">
        <v>111</v>
      </c>
      <c r="H4" s="68" t="s">
        <v>112</v>
      </c>
      <c r="I4" s="68" t="s">
        <v>95</v>
      </c>
      <c r="J4" s="68" t="s">
        <v>113</v>
      </c>
      <c r="K4" s="68" t="s">
        <v>125</v>
      </c>
      <c r="L4" s="68" t="s">
        <v>124</v>
      </c>
      <c r="M4" s="68" t="s">
        <v>114</v>
      </c>
      <c r="N4" s="68" t="s">
        <v>117</v>
      </c>
      <c r="O4" s="69" t="s">
        <v>132</v>
      </c>
      <c r="P4" s="472"/>
      <c r="Q4" s="68" t="s">
        <v>106</v>
      </c>
      <c r="R4" s="68" t="s">
        <v>29</v>
      </c>
      <c r="S4" s="68" t="s">
        <v>134</v>
      </c>
      <c r="T4" s="68" t="s">
        <v>111</v>
      </c>
      <c r="U4" s="68" t="s">
        <v>112</v>
      </c>
      <c r="V4" s="282" t="s">
        <v>95</v>
      </c>
      <c r="W4" s="68" t="s">
        <v>113</v>
      </c>
      <c r="X4" s="68" t="s">
        <v>117</v>
      </c>
      <c r="Y4" s="69" t="s">
        <v>114</v>
      </c>
      <c r="Z4" s="68" t="s">
        <v>125</v>
      </c>
      <c r="AA4" s="68" t="s">
        <v>115</v>
      </c>
      <c r="AB4" s="68" t="s">
        <v>124</v>
      </c>
      <c r="AC4" s="69" t="s">
        <v>132</v>
      </c>
    </row>
    <row r="5" spans="1:31" ht="29.25" customHeight="1" x14ac:dyDescent="0.25">
      <c r="A5" s="71" t="s">
        <v>8</v>
      </c>
      <c r="B5" s="72" t="s">
        <v>9</v>
      </c>
      <c r="C5" s="70">
        <f>SUM(C6:C14)</f>
        <v>155</v>
      </c>
      <c r="D5" s="70">
        <f>SUM(D6:D14)</f>
        <v>155</v>
      </c>
      <c r="E5" s="70">
        <f>SUM(E6:E14)</f>
        <v>49</v>
      </c>
      <c r="F5" s="70">
        <f t="shared" ref="F5:O5" si="0">SUM(F6:F14)</f>
        <v>0</v>
      </c>
      <c r="G5" s="70">
        <f t="shared" si="0"/>
        <v>58</v>
      </c>
      <c r="H5" s="70">
        <f t="shared" si="0"/>
        <v>43</v>
      </c>
      <c r="I5" s="70">
        <f t="shared" si="0"/>
        <v>4</v>
      </c>
      <c r="J5" s="70">
        <f t="shared" si="0"/>
        <v>0</v>
      </c>
      <c r="K5" s="70">
        <f t="shared" si="0"/>
        <v>0</v>
      </c>
      <c r="L5" s="70">
        <f t="shared" si="0"/>
        <v>0</v>
      </c>
      <c r="M5" s="70">
        <f t="shared" si="0"/>
        <v>0</v>
      </c>
      <c r="N5" s="70">
        <f t="shared" si="0"/>
        <v>0</v>
      </c>
      <c r="O5" s="70">
        <f t="shared" si="0"/>
        <v>1</v>
      </c>
      <c r="P5" s="70">
        <f t="shared" ref="P5:AC5" si="1">SUM(P6:P14)</f>
        <v>808</v>
      </c>
      <c r="Q5" s="70">
        <f>SUM(Q6:Q14)</f>
        <v>808</v>
      </c>
      <c r="R5" s="70">
        <f t="shared" si="1"/>
        <v>62</v>
      </c>
      <c r="S5" s="70"/>
      <c r="T5" s="70">
        <f t="shared" si="1"/>
        <v>724</v>
      </c>
      <c r="U5" s="70">
        <f t="shared" si="1"/>
        <v>18</v>
      </c>
      <c r="V5" s="70">
        <f t="shared" si="1"/>
        <v>1</v>
      </c>
      <c r="W5" s="70">
        <f t="shared" si="1"/>
        <v>0</v>
      </c>
      <c r="X5" s="70">
        <f t="shared" si="1"/>
        <v>0</v>
      </c>
      <c r="Y5" s="70">
        <f t="shared" si="1"/>
        <v>0</v>
      </c>
      <c r="Z5" s="70">
        <f t="shared" si="1"/>
        <v>0</v>
      </c>
      <c r="AA5" s="70">
        <f t="shared" si="1"/>
        <v>2</v>
      </c>
      <c r="AB5" s="70">
        <f t="shared" si="1"/>
        <v>1</v>
      </c>
      <c r="AC5" s="70">
        <f t="shared" si="1"/>
        <v>0</v>
      </c>
    </row>
    <row r="6" spans="1:31" ht="19.5" customHeight="1" x14ac:dyDescent="0.25">
      <c r="A6" s="223">
        <v>1</v>
      </c>
      <c r="B6" s="224" t="s">
        <v>80</v>
      </c>
      <c r="C6" s="225">
        <f>D6</f>
        <v>25</v>
      </c>
      <c r="D6" s="225">
        <f t="shared" ref="D6:D14" si="2">E6+F6+G6+H6+I6+J6+K6+L6+M6+N6+O6</f>
        <v>25</v>
      </c>
      <c r="E6" s="225">
        <v>7</v>
      </c>
      <c r="F6" s="225">
        <v>0</v>
      </c>
      <c r="G6" s="225">
        <v>17</v>
      </c>
      <c r="H6" s="225">
        <v>0</v>
      </c>
      <c r="I6" s="225">
        <v>0</v>
      </c>
      <c r="J6" s="225">
        <v>0</v>
      </c>
      <c r="K6" s="225">
        <v>0</v>
      </c>
      <c r="L6" s="225">
        <v>0</v>
      </c>
      <c r="M6" s="225">
        <v>0</v>
      </c>
      <c r="N6" s="225">
        <v>0</v>
      </c>
      <c r="O6" s="225">
        <v>1</v>
      </c>
      <c r="P6" s="225">
        <f>Q6</f>
        <v>61</v>
      </c>
      <c r="Q6" s="225">
        <f t="shared" ref="Q6:Q14" si="3">R6+S6+T6+U6+V6+W6+X6+Y6+Z6+AA6+AB6+AC6</f>
        <v>61</v>
      </c>
      <c r="R6" s="225">
        <v>18</v>
      </c>
      <c r="S6" s="225">
        <v>0</v>
      </c>
      <c r="T6" s="225">
        <v>43</v>
      </c>
      <c r="U6" s="225">
        <v>0</v>
      </c>
      <c r="V6" s="225">
        <v>0</v>
      </c>
      <c r="W6" s="225">
        <v>0</v>
      </c>
      <c r="X6" s="225">
        <v>0</v>
      </c>
      <c r="Y6" s="225">
        <v>0</v>
      </c>
      <c r="Z6" s="225">
        <v>0</v>
      </c>
      <c r="AA6" s="225">
        <v>0</v>
      </c>
      <c r="AB6" s="225">
        <v>0</v>
      </c>
      <c r="AC6" s="225">
        <v>0</v>
      </c>
      <c r="AD6" s="66"/>
      <c r="AE6" s="66"/>
    </row>
    <row r="7" spans="1:31" s="1" customFormat="1" ht="19.5" customHeight="1" x14ac:dyDescent="0.25">
      <c r="A7" s="277">
        <v>2</v>
      </c>
      <c r="B7" s="278" t="s">
        <v>81</v>
      </c>
      <c r="C7" s="279">
        <v>20</v>
      </c>
      <c r="D7" s="279">
        <f t="shared" si="2"/>
        <v>20</v>
      </c>
      <c r="E7" s="279">
        <v>17</v>
      </c>
      <c r="F7" s="279"/>
      <c r="G7" s="279">
        <v>3</v>
      </c>
      <c r="H7" s="279"/>
      <c r="I7" s="279"/>
      <c r="J7" s="279"/>
      <c r="K7" s="279"/>
      <c r="L7" s="279"/>
      <c r="M7" s="279"/>
      <c r="N7" s="279"/>
      <c r="O7" s="279"/>
      <c r="P7" s="279">
        <f>Q7</f>
        <v>26</v>
      </c>
      <c r="Q7" s="279">
        <f t="shared" si="3"/>
        <v>26</v>
      </c>
      <c r="R7" s="279">
        <v>23</v>
      </c>
      <c r="S7" s="279"/>
      <c r="T7" s="279">
        <v>3</v>
      </c>
      <c r="U7" s="279"/>
      <c r="V7" s="279"/>
      <c r="W7" s="279"/>
      <c r="X7" s="279"/>
      <c r="Y7" s="279"/>
      <c r="Z7" s="279"/>
      <c r="AA7" s="279"/>
      <c r="AB7" s="279"/>
      <c r="AC7" s="279"/>
      <c r="AD7" s="66"/>
      <c r="AE7" s="66"/>
    </row>
    <row r="8" spans="1:31" s="1" customFormat="1" ht="19.5" customHeight="1" x14ac:dyDescent="0.25">
      <c r="A8" s="277">
        <v>3</v>
      </c>
      <c r="B8" s="278" t="s">
        <v>82</v>
      </c>
      <c r="C8" s="279">
        <f t="shared" ref="C8:C14" si="4">D8</f>
        <v>7</v>
      </c>
      <c r="D8" s="279">
        <f t="shared" si="2"/>
        <v>7</v>
      </c>
      <c r="E8" s="279">
        <v>6</v>
      </c>
      <c r="F8" s="279"/>
      <c r="G8" s="279">
        <v>1</v>
      </c>
      <c r="H8" s="279"/>
      <c r="I8" s="279"/>
      <c r="J8" s="279"/>
      <c r="K8" s="279"/>
      <c r="L8" s="279"/>
      <c r="M8" s="279"/>
      <c r="N8" s="279"/>
      <c r="O8" s="279"/>
      <c r="P8" s="279">
        <f t="shared" ref="P8:P14" si="5">Q8</f>
        <v>0</v>
      </c>
      <c r="Q8" s="279">
        <f t="shared" si="3"/>
        <v>0</v>
      </c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79"/>
      <c r="AD8" s="66"/>
      <c r="AE8" s="66"/>
    </row>
    <row r="9" spans="1:31" ht="19.5" customHeight="1" x14ac:dyDescent="0.25">
      <c r="A9" s="223">
        <v>4</v>
      </c>
      <c r="B9" s="226" t="s">
        <v>83</v>
      </c>
      <c r="C9" s="225">
        <f t="shared" si="4"/>
        <v>14</v>
      </c>
      <c r="D9" s="225">
        <f t="shared" si="2"/>
        <v>14</v>
      </c>
      <c r="E9" s="225">
        <v>3</v>
      </c>
      <c r="F9" s="225"/>
      <c r="G9" s="225">
        <v>1</v>
      </c>
      <c r="H9" s="225">
        <v>10</v>
      </c>
      <c r="I9" s="225"/>
      <c r="J9" s="225"/>
      <c r="K9" s="225"/>
      <c r="L9" s="225"/>
      <c r="M9" s="225"/>
      <c r="N9" s="225"/>
      <c r="O9" s="225"/>
      <c r="P9" s="225">
        <f t="shared" si="5"/>
        <v>12</v>
      </c>
      <c r="Q9" s="225">
        <f t="shared" si="3"/>
        <v>12</v>
      </c>
      <c r="R9" s="225">
        <v>7</v>
      </c>
      <c r="S9" s="225"/>
      <c r="T9" s="225">
        <v>1</v>
      </c>
      <c r="U9" s="225">
        <v>3</v>
      </c>
      <c r="V9" s="225"/>
      <c r="W9" s="225"/>
      <c r="X9" s="225"/>
      <c r="Y9" s="225"/>
      <c r="Z9" s="225"/>
      <c r="AA9" s="225"/>
      <c r="AB9" s="227">
        <v>1</v>
      </c>
      <c r="AC9" s="225"/>
      <c r="AD9" s="66"/>
      <c r="AE9" s="66"/>
    </row>
    <row r="10" spans="1:31" s="1" customFormat="1" ht="19.5" customHeight="1" x14ac:dyDescent="0.25">
      <c r="A10" s="277">
        <v>5</v>
      </c>
      <c r="B10" s="278" t="s">
        <v>84</v>
      </c>
      <c r="C10" s="279">
        <f t="shared" si="4"/>
        <v>10</v>
      </c>
      <c r="D10" s="279">
        <f t="shared" si="2"/>
        <v>10</v>
      </c>
      <c r="E10" s="279">
        <v>6</v>
      </c>
      <c r="F10" s="279"/>
      <c r="G10" s="279">
        <v>2</v>
      </c>
      <c r="H10" s="279">
        <v>1</v>
      </c>
      <c r="I10" s="279">
        <v>1</v>
      </c>
      <c r="J10" s="279"/>
      <c r="K10" s="279"/>
      <c r="L10" s="279"/>
      <c r="M10" s="279"/>
      <c r="N10" s="279"/>
      <c r="O10" s="279"/>
      <c r="P10" s="279">
        <f t="shared" si="5"/>
        <v>3</v>
      </c>
      <c r="Q10" s="279">
        <f t="shared" si="3"/>
        <v>3</v>
      </c>
      <c r="R10" s="279">
        <v>3</v>
      </c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66"/>
      <c r="AE10" s="66"/>
    </row>
    <row r="11" spans="1:31" ht="19.5" customHeight="1" x14ac:dyDescent="0.25">
      <c r="A11" s="223">
        <v>6</v>
      </c>
      <c r="B11" s="224" t="s">
        <v>85</v>
      </c>
      <c r="C11" s="225">
        <f t="shared" si="4"/>
        <v>40</v>
      </c>
      <c r="D11" s="225">
        <f t="shared" si="2"/>
        <v>40</v>
      </c>
      <c r="E11" s="225">
        <v>1</v>
      </c>
      <c r="F11" s="225"/>
      <c r="G11" s="225">
        <v>4</v>
      </c>
      <c r="H11" s="225">
        <v>32</v>
      </c>
      <c r="I11" s="225">
        <v>3</v>
      </c>
      <c r="J11" s="225"/>
      <c r="K11" s="225"/>
      <c r="L11" s="225"/>
      <c r="M11" s="225"/>
      <c r="N11" s="225"/>
      <c r="O11" s="225"/>
      <c r="P11" s="225">
        <f t="shared" si="5"/>
        <v>20</v>
      </c>
      <c r="Q11" s="225">
        <f t="shared" si="3"/>
        <v>20</v>
      </c>
      <c r="R11" s="225">
        <v>4</v>
      </c>
      <c r="S11" s="225"/>
      <c r="T11" s="225">
        <v>1</v>
      </c>
      <c r="U11" s="225">
        <v>14</v>
      </c>
      <c r="V11" s="225">
        <v>1</v>
      </c>
      <c r="W11" s="225"/>
      <c r="X11" s="225"/>
      <c r="Y11" s="225"/>
      <c r="Z11" s="225"/>
      <c r="AA11" s="225"/>
      <c r="AB11" s="225"/>
      <c r="AC11" s="225"/>
      <c r="AD11" s="66"/>
      <c r="AE11" s="66"/>
    </row>
    <row r="12" spans="1:31" ht="18.75" customHeight="1" x14ac:dyDescent="0.25">
      <c r="A12" s="223">
        <v>7</v>
      </c>
      <c r="B12" s="228" t="s">
        <v>86</v>
      </c>
      <c r="C12" s="225">
        <f t="shared" si="4"/>
        <v>8</v>
      </c>
      <c r="D12" s="225">
        <f t="shared" si="2"/>
        <v>8</v>
      </c>
      <c r="E12" s="225">
        <v>7</v>
      </c>
      <c r="F12" s="225"/>
      <c r="G12" s="225">
        <v>1</v>
      </c>
      <c r="H12" s="225"/>
      <c r="I12" s="225"/>
      <c r="J12" s="225"/>
      <c r="K12" s="225"/>
      <c r="L12" s="225"/>
      <c r="M12" s="225"/>
      <c r="N12" s="225"/>
      <c r="O12" s="225"/>
      <c r="P12" s="225">
        <f t="shared" si="5"/>
        <v>1</v>
      </c>
      <c r="Q12" s="225">
        <f t="shared" si="3"/>
        <v>1</v>
      </c>
      <c r="R12" s="225"/>
      <c r="S12" s="225"/>
      <c r="T12" s="225">
        <v>1</v>
      </c>
      <c r="U12" s="225"/>
      <c r="V12" s="225"/>
      <c r="W12" s="225"/>
      <c r="X12" s="225"/>
      <c r="Y12" s="225"/>
      <c r="Z12" s="225"/>
      <c r="AA12" s="225"/>
      <c r="AB12" s="225"/>
      <c r="AC12" s="225"/>
      <c r="AD12" s="66"/>
      <c r="AE12" s="66"/>
    </row>
    <row r="13" spans="1:31" ht="19.5" customHeight="1" x14ac:dyDescent="0.25">
      <c r="A13" s="223">
        <v>8</v>
      </c>
      <c r="B13" s="226" t="s">
        <v>87</v>
      </c>
      <c r="C13" s="225">
        <f t="shared" si="4"/>
        <v>29</v>
      </c>
      <c r="D13" s="225">
        <f t="shared" si="2"/>
        <v>29</v>
      </c>
      <c r="E13" s="225">
        <v>1</v>
      </c>
      <c r="F13" s="225"/>
      <c r="G13" s="225">
        <v>28</v>
      </c>
      <c r="H13" s="225"/>
      <c r="I13" s="225"/>
      <c r="J13" s="225"/>
      <c r="K13" s="225"/>
      <c r="L13" s="225"/>
      <c r="M13" s="225"/>
      <c r="N13" s="225"/>
      <c r="O13" s="225"/>
      <c r="P13" s="225">
        <f t="shared" si="5"/>
        <v>676</v>
      </c>
      <c r="Q13" s="225">
        <f t="shared" si="3"/>
        <v>676</v>
      </c>
      <c r="R13" s="225">
        <v>4</v>
      </c>
      <c r="S13" s="225"/>
      <c r="T13" s="225">
        <v>672</v>
      </c>
      <c r="U13" s="225"/>
      <c r="V13" s="225"/>
      <c r="W13" s="225"/>
      <c r="X13" s="225"/>
      <c r="Y13" s="225"/>
      <c r="Z13" s="225"/>
      <c r="AA13" s="225"/>
      <c r="AB13" s="225"/>
      <c r="AC13" s="227"/>
      <c r="AD13" s="66"/>
      <c r="AE13" s="66"/>
    </row>
    <row r="14" spans="1:31" ht="19.5" customHeight="1" x14ac:dyDescent="0.25">
      <c r="A14" s="223">
        <v>9</v>
      </c>
      <c r="B14" s="226" t="s">
        <v>88</v>
      </c>
      <c r="C14" s="225">
        <f t="shared" si="4"/>
        <v>2</v>
      </c>
      <c r="D14" s="225">
        <f t="shared" si="2"/>
        <v>2</v>
      </c>
      <c r="E14" s="225">
        <v>1</v>
      </c>
      <c r="F14" s="225"/>
      <c r="G14" s="225">
        <v>1</v>
      </c>
      <c r="H14" s="225"/>
      <c r="I14" s="225">
        <v>0</v>
      </c>
      <c r="J14" s="225">
        <v>0</v>
      </c>
      <c r="K14" s="225">
        <v>0</v>
      </c>
      <c r="L14" s="225">
        <v>0</v>
      </c>
      <c r="M14" s="225">
        <v>0</v>
      </c>
      <c r="N14" s="225">
        <v>0</v>
      </c>
      <c r="O14" s="225">
        <v>0</v>
      </c>
      <c r="P14" s="225">
        <f t="shared" si="5"/>
        <v>9</v>
      </c>
      <c r="Q14" s="225">
        <f t="shared" si="3"/>
        <v>9</v>
      </c>
      <c r="R14" s="225">
        <v>3</v>
      </c>
      <c r="S14" s="225"/>
      <c r="T14" s="225">
        <v>3</v>
      </c>
      <c r="U14" s="225">
        <v>1</v>
      </c>
      <c r="V14" s="225"/>
      <c r="W14" s="225"/>
      <c r="X14" s="225"/>
      <c r="Y14" s="225"/>
      <c r="Z14" s="225"/>
      <c r="AA14" s="227">
        <v>2</v>
      </c>
      <c r="AB14" s="225"/>
      <c r="AC14" s="225"/>
      <c r="AD14" s="66"/>
      <c r="AE14" s="66"/>
    </row>
    <row r="15" spans="1:31" ht="36.75" customHeight="1" x14ac:dyDescent="0.25">
      <c r="A15" s="71" t="s">
        <v>10</v>
      </c>
      <c r="B15" s="72" t="s">
        <v>11</v>
      </c>
      <c r="C15" s="73">
        <f>SUM(C16:C27)</f>
        <v>41992</v>
      </c>
      <c r="D15" s="73">
        <f t="shared" ref="D15:AC15" si="6">SUM(D16:D27)</f>
        <v>41992</v>
      </c>
      <c r="E15" s="73">
        <f t="shared" si="6"/>
        <v>631</v>
      </c>
      <c r="F15" s="73"/>
      <c r="G15" s="73">
        <f t="shared" si="6"/>
        <v>16791</v>
      </c>
      <c r="H15" s="73">
        <f t="shared" si="6"/>
        <v>15136</v>
      </c>
      <c r="I15" s="73">
        <f t="shared" si="6"/>
        <v>3407</v>
      </c>
      <c r="J15" s="73">
        <f t="shared" si="6"/>
        <v>1004</v>
      </c>
      <c r="K15" s="73">
        <f t="shared" si="6"/>
        <v>312</v>
      </c>
      <c r="L15" s="73">
        <f t="shared" si="6"/>
        <v>1258</v>
      </c>
      <c r="M15" s="73">
        <f t="shared" si="6"/>
        <v>575</v>
      </c>
      <c r="N15" s="73">
        <f t="shared" si="6"/>
        <v>1444</v>
      </c>
      <c r="O15" s="73">
        <f t="shared" si="6"/>
        <v>1434</v>
      </c>
      <c r="P15" s="73">
        <f t="shared" si="6"/>
        <v>26242</v>
      </c>
      <c r="Q15" s="73">
        <f t="shared" si="6"/>
        <v>26242</v>
      </c>
      <c r="R15" s="73">
        <f t="shared" si="6"/>
        <v>354</v>
      </c>
      <c r="S15" s="73"/>
      <c r="T15" s="73">
        <f t="shared" si="6"/>
        <v>13931</v>
      </c>
      <c r="U15" s="73">
        <f t="shared" si="6"/>
        <v>6400</v>
      </c>
      <c r="V15" s="73">
        <f t="shared" si="6"/>
        <v>2214</v>
      </c>
      <c r="W15" s="73">
        <f t="shared" si="6"/>
        <v>642</v>
      </c>
      <c r="X15" s="73">
        <f t="shared" si="6"/>
        <v>923</v>
      </c>
      <c r="Y15" s="73">
        <f t="shared" si="6"/>
        <v>331</v>
      </c>
      <c r="Z15" s="73">
        <f t="shared" si="6"/>
        <v>200</v>
      </c>
      <c r="AA15" s="73">
        <f t="shared" si="6"/>
        <v>0</v>
      </c>
      <c r="AB15" s="73">
        <f t="shared" si="6"/>
        <v>595</v>
      </c>
      <c r="AC15" s="73">
        <f t="shared" si="6"/>
        <v>652</v>
      </c>
    </row>
    <row r="16" spans="1:31" ht="16.5" customHeight="1" x14ac:dyDescent="0.25">
      <c r="A16" s="223">
        <v>1</v>
      </c>
      <c r="B16" s="229" t="s">
        <v>80</v>
      </c>
      <c r="C16" s="225">
        <f t="shared" ref="C16:C26" si="7">D16</f>
        <v>53</v>
      </c>
      <c r="D16" s="225">
        <f t="shared" ref="D16:D27" si="8">E16+F16+G16+H16+I16+J16+K16+L16+M16+N16+O16</f>
        <v>53</v>
      </c>
      <c r="E16" s="225">
        <v>4</v>
      </c>
      <c r="F16" s="225">
        <v>0</v>
      </c>
      <c r="G16" s="225">
        <v>49</v>
      </c>
      <c r="H16" s="225">
        <v>0</v>
      </c>
      <c r="I16" s="225">
        <v>0</v>
      </c>
      <c r="J16" s="225">
        <v>0</v>
      </c>
      <c r="K16" s="225">
        <v>0</v>
      </c>
      <c r="L16" s="225">
        <v>0</v>
      </c>
      <c r="M16" s="225">
        <v>0</v>
      </c>
      <c r="N16" s="225">
        <v>0</v>
      </c>
      <c r="O16" s="225"/>
      <c r="P16" s="225">
        <f>Q16</f>
        <v>134</v>
      </c>
      <c r="Q16" s="225">
        <f t="shared" ref="Q16:Q27" si="9">R16+S16+T16+U16+V16+W16+X16+Y16+Z16+AA16+AB16+AC16</f>
        <v>134</v>
      </c>
      <c r="R16" s="225">
        <v>3</v>
      </c>
      <c r="S16" s="225">
        <v>0</v>
      </c>
      <c r="T16" s="225">
        <v>131</v>
      </c>
      <c r="U16" s="225">
        <v>0</v>
      </c>
      <c r="V16" s="225">
        <v>0</v>
      </c>
      <c r="W16" s="225">
        <v>0</v>
      </c>
      <c r="X16" s="225">
        <v>0</v>
      </c>
      <c r="Y16" s="225">
        <v>0</v>
      </c>
      <c r="Z16" s="225">
        <v>0</v>
      </c>
      <c r="AA16" s="225">
        <v>0</v>
      </c>
      <c r="AB16" s="225">
        <v>0</v>
      </c>
      <c r="AC16" s="225">
        <v>0</v>
      </c>
      <c r="AD16" s="66"/>
      <c r="AE16" s="66"/>
    </row>
    <row r="17" spans="1:31" s="1" customFormat="1" ht="16.5" customHeight="1" x14ac:dyDescent="0.25">
      <c r="A17" s="277">
        <v>2</v>
      </c>
      <c r="B17" s="278" t="s">
        <v>81</v>
      </c>
      <c r="C17" s="279">
        <f t="shared" si="7"/>
        <v>4262</v>
      </c>
      <c r="D17" s="279">
        <f t="shared" si="8"/>
        <v>4262</v>
      </c>
      <c r="E17" s="279">
        <f>96-17</f>
        <v>79</v>
      </c>
      <c r="F17" s="279"/>
      <c r="G17" s="279">
        <v>1629</v>
      </c>
      <c r="H17" s="279">
        <v>1404</v>
      </c>
      <c r="I17" s="279">
        <v>228</v>
      </c>
      <c r="J17" s="279"/>
      <c r="K17" s="279"/>
      <c r="L17" s="279"/>
      <c r="M17" s="279"/>
      <c r="N17" s="279"/>
      <c r="O17" s="279">
        <v>922</v>
      </c>
      <c r="P17" s="279">
        <f>Q17</f>
        <v>2507</v>
      </c>
      <c r="Q17" s="279">
        <f t="shared" si="9"/>
        <v>2507</v>
      </c>
      <c r="R17" s="279">
        <f>77-23</f>
        <v>54</v>
      </c>
      <c r="S17" s="279"/>
      <c r="T17" s="279">
        <v>1478</v>
      </c>
      <c r="U17" s="279">
        <v>535</v>
      </c>
      <c r="V17" s="279">
        <v>70</v>
      </c>
      <c r="W17" s="279"/>
      <c r="X17" s="279"/>
      <c r="Y17" s="279"/>
      <c r="Z17" s="279"/>
      <c r="AA17" s="279"/>
      <c r="AB17" s="279"/>
      <c r="AC17" s="280">
        <v>370</v>
      </c>
      <c r="AD17" s="66"/>
      <c r="AE17" s="66"/>
    </row>
    <row r="18" spans="1:31" s="1" customFormat="1" ht="16.5" customHeight="1" x14ac:dyDescent="0.25">
      <c r="A18" s="277">
        <v>3</v>
      </c>
      <c r="B18" s="278" t="s">
        <v>82</v>
      </c>
      <c r="C18" s="279">
        <f t="shared" si="7"/>
        <v>3947</v>
      </c>
      <c r="D18" s="279">
        <f t="shared" si="8"/>
        <v>3947</v>
      </c>
      <c r="E18" s="279">
        <v>154</v>
      </c>
      <c r="F18" s="279"/>
      <c r="G18" s="279">
        <v>1196</v>
      </c>
      <c r="H18" s="279">
        <v>1197</v>
      </c>
      <c r="I18" s="279">
        <v>434</v>
      </c>
      <c r="J18" s="279">
        <v>14</v>
      </c>
      <c r="K18" s="279"/>
      <c r="L18" s="279"/>
      <c r="M18" s="279"/>
      <c r="N18" s="279">
        <v>952</v>
      </c>
      <c r="O18" s="279"/>
      <c r="P18" s="279">
        <f t="shared" ref="P18:P27" si="10">Q18</f>
        <v>1442</v>
      </c>
      <c r="Q18" s="279">
        <f t="shared" si="9"/>
        <v>1442</v>
      </c>
      <c r="R18" s="279">
        <v>57</v>
      </c>
      <c r="S18" s="279"/>
      <c r="T18" s="279">
        <v>696</v>
      </c>
      <c r="U18" s="279">
        <v>389</v>
      </c>
      <c r="V18" s="279">
        <v>3</v>
      </c>
      <c r="W18" s="279">
        <v>2</v>
      </c>
      <c r="X18" s="279">
        <v>295</v>
      </c>
      <c r="Y18" s="279"/>
      <c r="Z18" s="279"/>
      <c r="AA18" s="279"/>
      <c r="AB18" s="279"/>
      <c r="AC18" s="279"/>
      <c r="AD18" s="66"/>
      <c r="AE18" s="66"/>
    </row>
    <row r="19" spans="1:31" ht="16.5" customHeight="1" x14ac:dyDescent="0.25">
      <c r="A19" s="223">
        <v>4</v>
      </c>
      <c r="B19" s="230" t="s">
        <v>83</v>
      </c>
      <c r="C19" s="225">
        <f t="shared" si="7"/>
        <v>1026</v>
      </c>
      <c r="D19" s="225">
        <f t="shared" si="8"/>
        <v>1026</v>
      </c>
      <c r="E19" s="225">
        <v>15</v>
      </c>
      <c r="F19" s="225"/>
      <c r="G19" s="225">
        <v>296</v>
      </c>
      <c r="H19" s="225">
        <v>428</v>
      </c>
      <c r="I19" s="225">
        <v>153</v>
      </c>
      <c r="J19" s="225">
        <v>3</v>
      </c>
      <c r="K19" s="225"/>
      <c r="L19" s="225">
        <v>123</v>
      </c>
      <c r="M19" s="225"/>
      <c r="N19" s="225">
        <v>6</v>
      </c>
      <c r="O19" s="225">
        <v>2</v>
      </c>
      <c r="P19" s="225">
        <f t="shared" si="10"/>
        <v>979</v>
      </c>
      <c r="Q19" s="225">
        <f t="shared" si="9"/>
        <v>979</v>
      </c>
      <c r="R19" s="225">
        <v>17</v>
      </c>
      <c r="S19" s="225"/>
      <c r="T19" s="225">
        <v>301</v>
      </c>
      <c r="U19" s="225">
        <v>276</v>
      </c>
      <c r="V19" s="225">
        <v>239</v>
      </c>
      <c r="W19" s="225">
        <v>21</v>
      </c>
      <c r="X19" s="225">
        <v>1</v>
      </c>
      <c r="Y19" s="225"/>
      <c r="Z19" s="225"/>
      <c r="AA19" s="225"/>
      <c r="AB19" s="227">
        <v>123</v>
      </c>
      <c r="AC19" s="227">
        <v>1</v>
      </c>
      <c r="AD19" s="66"/>
      <c r="AE19" s="66"/>
    </row>
    <row r="20" spans="1:31" ht="16.5" customHeight="1" x14ac:dyDescent="0.25">
      <c r="A20" s="223">
        <v>5</v>
      </c>
      <c r="B20" s="230" t="s">
        <v>89</v>
      </c>
      <c r="C20" s="225">
        <f t="shared" si="7"/>
        <v>2722</v>
      </c>
      <c r="D20" s="225">
        <f t="shared" si="8"/>
        <v>2722</v>
      </c>
      <c r="E20" s="225">
        <v>38</v>
      </c>
      <c r="F20" s="225"/>
      <c r="G20" s="225">
        <v>1150</v>
      </c>
      <c r="H20" s="225">
        <v>594</v>
      </c>
      <c r="I20" s="225">
        <v>739</v>
      </c>
      <c r="J20" s="225"/>
      <c r="K20" s="225"/>
      <c r="L20" s="225">
        <v>201</v>
      </c>
      <c r="M20" s="225"/>
      <c r="N20" s="225"/>
      <c r="O20" s="225"/>
      <c r="P20" s="225">
        <f t="shared" si="10"/>
        <v>1180</v>
      </c>
      <c r="Q20" s="225">
        <f t="shared" si="9"/>
        <v>1180</v>
      </c>
      <c r="R20" s="225">
        <v>11</v>
      </c>
      <c r="S20" s="225"/>
      <c r="T20" s="225">
        <v>545</v>
      </c>
      <c r="U20" s="225">
        <v>220</v>
      </c>
      <c r="V20" s="225">
        <v>334</v>
      </c>
      <c r="W20" s="225"/>
      <c r="X20" s="225"/>
      <c r="Y20" s="225"/>
      <c r="Z20" s="225"/>
      <c r="AA20" s="225"/>
      <c r="AB20" s="227">
        <v>70</v>
      </c>
      <c r="AC20" s="227"/>
      <c r="AD20" s="66"/>
      <c r="AE20" s="66"/>
    </row>
    <row r="21" spans="1:31" s="1" customFormat="1" ht="18.75" customHeight="1" x14ac:dyDescent="0.25">
      <c r="A21" s="277">
        <v>6</v>
      </c>
      <c r="B21" s="278" t="s">
        <v>84</v>
      </c>
      <c r="C21" s="279">
        <f t="shared" si="7"/>
        <v>4398</v>
      </c>
      <c r="D21" s="279">
        <f t="shared" si="8"/>
        <v>4398</v>
      </c>
      <c r="E21" s="279">
        <v>106</v>
      </c>
      <c r="F21" s="279"/>
      <c r="G21" s="279">
        <v>458</v>
      </c>
      <c r="H21" s="279">
        <v>1720</v>
      </c>
      <c r="I21" s="279">
        <v>1344</v>
      </c>
      <c r="J21" s="279"/>
      <c r="K21" s="279"/>
      <c r="L21" s="279">
        <v>770</v>
      </c>
      <c r="M21" s="279"/>
      <c r="N21" s="279"/>
      <c r="O21" s="279"/>
      <c r="P21" s="279">
        <f t="shared" si="10"/>
        <v>2619</v>
      </c>
      <c r="Q21" s="279">
        <f t="shared" si="9"/>
        <v>2619</v>
      </c>
      <c r="R21" s="279">
        <v>46</v>
      </c>
      <c r="S21" s="279"/>
      <c r="T21" s="279">
        <v>608</v>
      </c>
      <c r="U21" s="279">
        <v>506</v>
      </c>
      <c r="V21" s="287">
        <v>1141</v>
      </c>
      <c r="W21" s="279"/>
      <c r="X21" s="279"/>
      <c r="Y21" s="279"/>
      <c r="Z21" s="279"/>
      <c r="AA21" s="279"/>
      <c r="AB21" s="280">
        <v>317</v>
      </c>
      <c r="AC21" s="280">
        <v>1</v>
      </c>
      <c r="AD21" s="66"/>
      <c r="AE21" s="66"/>
    </row>
    <row r="22" spans="1:31" ht="17.25" customHeight="1" x14ac:dyDescent="0.25">
      <c r="A22" s="223">
        <v>7</v>
      </c>
      <c r="B22" s="230" t="s">
        <v>85</v>
      </c>
      <c r="C22" s="225">
        <f t="shared" si="7"/>
        <v>4171</v>
      </c>
      <c r="D22" s="225">
        <f t="shared" si="8"/>
        <v>4171</v>
      </c>
      <c r="E22" s="225">
        <v>1</v>
      </c>
      <c r="F22" s="225"/>
      <c r="G22" s="225">
        <v>787</v>
      </c>
      <c r="H22" s="225">
        <v>2716</v>
      </c>
      <c r="I22" s="225">
        <v>506</v>
      </c>
      <c r="J22" s="225">
        <v>19</v>
      </c>
      <c r="K22" s="225"/>
      <c r="L22" s="225">
        <v>141</v>
      </c>
      <c r="M22" s="225"/>
      <c r="N22" s="225"/>
      <c r="O22" s="225">
        <v>1</v>
      </c>
      <c r="P22" s="225">
        <f t="shared" si="10"/>
        <v>2283</v>
      </c>
      <c r="Q22" s="225">
        <f t="shared" si="9"/>
        <v>2283</v>
      </c>
      <c r="R22" s="225"/>
      <c r="S22" s="225"/>
      <c r="T22" s="225">
        <v>506</v>
      </c>
      <c r="U22" s="225">
        <v>1260</v>
      </c>
      <c r="V22" s="225">
        <v>426</v>
      </c>
      <c r="W22" s="225">
        <v>9</v>
      </c>
      <c r="X22" s="225"/>
      <c r="Y22" s="225"/>
      <c r="Z22" s="225"/>
      <c r="AA22" s="225"/>
      <c r="AB22" s="227">
        <v>80</v>
      </c>
      <c r="AC22" s="225">
        <v>2</v>
      </c>
      <c r="AD22" s="66"/>
      <c r="AE22" s="66"/>
    </row>
    <row r="23" spans="1:31" s="235" customFormat="1" ht="23.25" customHeight="1" x14ac:dyDescent="0.25">
      <c r="A23" s="231">
        <v>8</v>
      </c>
      <c r="B23" s="232" t="s">
        <v>86</v>
      </c>
      <c r="C23" s="225">
        <f t="shared" si="7"/>
        <v>9230</v>
      </c>
      <c r="D23" s="225">
        <f t="shared" si="8"/>
        <v>9230</v>
      </c>
      <c r="E23" s="225">
        <v>112</v>
      </c>
      <c r="F23" s="225"/>
      <c r="G23" s="225">
        <v>6501</v>
      </c>
      <c r="H23" s="225">
        <v>1804</v>
      </c>
      <c r="I23" s="225">
        <v>1</v>
      </c>
      <c r="J23" s="225">
        <v>229</v>
      </c>
      <c r="K23" s="225"/>
      <c r="L23" s="225"/>
      <c r="M23" s="225">
        <v>372</v>
      </c>
      <c r="N23" s="225">
        <v>0</v>
      </c>
      <c r="O23" s="225">
        <v>211</v>
      </c>
      <c r="P23" s="225">
        <f t="shared" si="10"/>
        <v>5027</v>
      </c>
      <c r="Q23" s="225">
        <f t="shared" si="9"/>
        <v>5027</v>
      </c>
      <c r="R23" s="225">
        <v>35</v>
      </c>
      <c r="S23" s="225"/>
      <c r="T23" s="225">
        <v>4038</v>
      </c>
      <c r="U23" s="225">
        <v>583</v>
      </c>
      <c r="V23" s="225">
        <v>1</v>
      </c>
      <c r="W23" s="225">
        <v>67</v>
      </c>
      <c r="X23" s="225">
        <v>1</v>
      </c>
      <c r="Y23" s="233">
        <v>212</v>
      </c>
      <c r="Z23" s="233"/>
      <c r="AA23" s="233"/>
      <c r="AB23" s="233"/>
      <c r="AC23" s="234">
        <v>90</v>
      </c>
      <c r="AD23" s="66"/>
      <c r="AE23" s="66"/>
    </row>
    <row r="24" spans="1:31" ht="16.5" customHeight="1" x14ac:dyDescent="0.25">
      <c r="A24" s="223">
        <v>9</v>
      </c>
      <c r="B24" s="230" t="s">
        <v>90</v>
      </c>
      <c r="C24" s="225">
        <f t="shared" si="7"/>
        <v>686</v>
      </c>
      <c r="D24" s="225">
        <f t="shared" si="8"/>
        <v>686</v>
      </c>
      <c r="E24" s="225">
        <v>1</v>
      </c>
      <c r="F24" s="225"/>
      <c r="G24" s="225">
        <v>436</v>
      </c>
      <c r="H24" s="225">
        <v>138</v>
      </c>
      <c r="I24" s="225"/>
      <c r="J24" s="225"/>
      <c r="K24" s="225"/>
      <c r="L24" s="225">
        <v>23</v>
      </c>
      <c r="M24" s="225">
        <v>54</v>
      </c>
      <c r="N24" s="225"/>
      <c r="O24" s="225">
        <v>34</v>
      </c>
      <c r="P24" s="225">
        <f t="shared" si="10"/>
        <v>625</v>
      </c>
      <c r="Q24" s="225">
        <f t="shared" si="9"/>
        <v>625</v>
      </c>
      <c r="R24" s="225">
        <v>1</v>
      </c>
      <c r="S24" s="225"/>
      <c r="T24" s="225">
        <v>450</v>
      </c>
      <c r="U24" s="225">
        <v>69</v>
      </c>
      <c r="V24" s="225"/>
      <c r="W24" s="225"/>
      <c r="X24" s="225"/>
      <c r="Y24" s="227">
        <v>73</v>
      </c>
      <c r="Z24" s="225"/>
      <c r="AA24" s="225"/>
      <c r="AB24" s="227">
        <v>4</v>
      </c>
      <c r="AC24" s="227">
        <v>28</v>
      </c>
      <c r="AD24" s="66"/>
      <c r="AE24" s="66"/>
    </row>
    <row r="25" spans="1:31" ht="16.5" customHeight="1" x14ac:dyDescent="0.25">
      <c r="A25" s="223">
        <v>10</v>
      </c>
      <c r="B25" s="230" t="s">
        <v>87</v>
      </c>
      <c r="C25" s="225">
        <f t="shared" si="7"/>
        <v>3142</v>
      </c>
      <c r="D25" s="225">
        <f t="shared" si="8"/>
        <v>3142</v>
      </c>
      <c r="E25" s="225">
        <v>5</v>
      </c>
      <c r="F25" s="225"/>
      <c r="G25" s="225">
        <v>931</v>
      </c>
      <c r="H25" s="225">
        <v>1853</v>
      </c>
      <c r="I25" s="225"/>
      <c r="J25" s="225"/>
      <c r="K25" s="225"/>
      <c r="L25" s="225"/>
      <c r="M25" s="225">
        <v>94</v>
      </c>
      <c r="N25" s="225"/>
      <c r="O25" s="225">
        <v>259</v>
      </c>
      <c r="P25" s="225">
        <f t="shared" si="10"/>
        <v>1898</v>
      </c>
      <c r="Q25" s="225">
        <f t="shared" si="9"/>
        <v>1898</v>
      </c>
      <c r="R25" s="225">
        <v>8</v>
      </c>
      <c r="S25" s="225"/>
      <c r="T25" s="225">
        <v>1183</v>
      </c>
      <c r="U25" s="225">
        <v>534</v>
      </c>
      <c r="V25" s="225"/>
      <c r="W25" s="225"/>
      <c r="X25" s="225"/>
      <c r="Y25" s="227">
        <v>17</v>
      </c>
      <c r="Z25" s="225"/>
      <c r="AA25" s="225"/>
      <c r="AB25" s="225"/>
      <c r="AC25" s="227">
        <v>156</v>
      </c>
      <c r="AD25" s="66"/>
      <c r="AE25" s="66"/>
    </row>
    <row r="26" spans="1:31" ht="16.5" customHeight="1" x14ac:dyDescent="0.25">
      <c r="A26" s="223">
        <v>11</v>
      </c>
      <c r="B26" s="230" t="s">
        <v>88</v>
      </c>
      <c r="C26" s="225">
        <f t="shared" si="7"/>
        <v>4734</v>
      </c>
      <c r="D26" s="225">
        <f t="shared" si="8"/>
        <v>4734</v>
      </c>
      <c r="E26" s="225">
        <v>113</v>
      </c>
      <c r="F26" s="225"/>
      <c r="G26" s="225">
        <v>2016</v>
      </c>
      <c r="H26" s="225">
        <v>1805</v>
      </c>
      <c r="I26" s="225">
        <v>2</v>
      </c>
      <c r="J26" s="225">
        <v>256</v>
      </c>
      <c r="K26" s="225">
        <v>1</v>
      </c>
      <c r="L26" s="225"/>
      <c r="M26" s="225">
        <v>55</v>
      </c>
      <c r="N26" s="225">
        <v>486</v>
      </c>
      <c r="O26" s="225"/>
      <c r="P26" s="225">
        <f t="shared" si="10"/>
        <v>5599</v>
      </c>
      <c r="Q26" s="225">
        <f t="shared" si="9"/>
        <v>5599</v>
      </c>
      <c r="R26" s="225">
        <v>121</v>
      </c>
      <c r="S26" s="225"/>
      <c r="T26" s="225">
        <v>2767</v>
      </c>
      <c r="U26" s="225">
        <v>1720</v>
      </c>
      <c r="V26" s="225">
        <v>0</v>
      </c>
      <c r="W26" s="225">
        <v>332</v>
      </c>
      <c r="X26" s="225">
        <v>626</v>
      </c>
      <c r="Y26" s="227">
        <v>29</v>
      </c>
      <c r="Z26" s="225">
        <v>1</v>
      </c>
      <c r="AA26" s="225"/>
      <c r="AB26" s="225">
        <v>1</v>
      </c>
      <c r="AC26" s="227">
        <v>2</v>
      </c>
      <c r="AD26" s="66"/>
      <c r="AE26" s="66"/>
    </row>
    <row r="27" spans="1:31" ht="16.5" customHeight="1" x14ac:dyDescent="0.25">
      <c r="A27" s="223">
        <v>12</v>
      </c>
      <c r="B27" s="230" t="s">
        <v>91</v>
      </c>
      <c r="C27" s="225">
        <f>D27</f>
        <v>3621</v>
      </c>
      <c r="D27" s="225">
        <f t="shared" si="8"/>
        <v>3621</v>
      </c>
      <c r="E27" s="225">
        <v>3</v>
      </c>
      <c r="F27" s="225"/>
      <c r="G27" s="225">
        <v>1342</v>
      </c>
      <c r="H27" s="225">
        <v>1477</v>
      </c>
      <c r="I27" s="225"/>
      <c r="J27" s="225">
        <v>483</v>
      </c>
      <c r="K27" s="286">
        <v>311</v>
      </c>
      <c r="L27" s="225">
        <v>0</v>
      </c>
      <c r="M27" s="225">
        <v>0</v>
      </c>
      <c r="N27" s="225">
        <v>0</v>
      </c>
      <c r="O27" s="225">
        <v>5</v>
      </c>
      <c r="P27" s="225">
        <f t="shared" si="10"/>
        <v>1949</v>
      </c>
      <c r="Q27" s="225">
        <f t="shared" si="9"/>
        <v>1949</v>
      </c>
      <c r="R27" s="225">
        <v>1</v>
      </c>
      <c r="S27" s="225"/>
      <c r="T27" s="225">
        <v>1228</v>
      </c>
      <c r="U27" s="225">
        <v>308</v>
      </c>
      <c r="V27" s="225">
        <v>0</v>
      </c>
      <c r="W27" s="225">
        <v>211</v>
      </c>
      <c r="X27" s="225">
        <v>0</v>
      </c>
      <c r="Y27" s="225">
        <v>0</v>
      </c>
      <c r="Z27" s="227">
        <v>199</v>
      </c>
      <c r="AA27" s="225"/>
      <c r="AB27" s="225">
        <v>0</v>
      </c>
      <c r="AC27" s="227">
        <v>2</v>
      </c>
      <c r="AD27" s="66"/>
      <c r="AE27" s="66"/>
    </row>
    <row r="28" spans="1:31" ht="34.5" customHeight="1" x14ac:dyDescent="0.25">
      <c r="A28" s="71" t="s">
        <v>12</v>
      </c>
      <c r="B28" s="72" t="s">
        <v>13</v>
      </c>
      <c r="C28" s="70">
        <f>SUM(C29:C40)</f>
        <v>42147</v>
      </c>
      <c r="D28" s="70">
        <f>SUM(D29:D40)</f>
        <v>42147</v>
      </c>
      <c r="E28" s="70">
        <f t="shared" ref="E28:AC28" si="11">SUM(E29:E40)</f>
        <v>680</v>
      </c>
      <c r="F28" s="70">
        <f t="shared" si="11"/>
        <v>0</v>
      </c>
      <c r="G28" s="70">
        <f t="shared" si="11"/>
        <v>16849</v>
      </c>
      <c r="H28" s="70">
        <f t="shared" si="11"/>
        <v>15179</v>
      </c>
      <c r="I28" s="70">
        <f t="shared" si="11"/>
        <v>3411</v>
      </c>
      <c r="J28" s="73">
        <f t="shared" si="11"/>
        <v>1004</v>
      </c>
      <c r="K28" s="70">
        <f t="shared" si="11"/>
        <v>312</v>
      </c>
      <c r="L28" s="70">
        <f t="shared" si="11"/>
        <v>1258</v>
      </c>
      <c r="M28" s="70">
        <f t="shared" si="11"/>
        <v>575</v>
      </c>
      <c r="N28" s="70">
        <f t="shared" si="11"/>
        <v>1444</v>
      </c>
      <c r="O28" s="70">
        <f t="shared" si="11"/>
        <v>1435</v>
      </c>
      <c r="P28" s="70">
        <f t="shared" si="11"/>
        <v>27050</v>
      </c>
      <c r="Q28" s="70">
        <f t="shared" si="11"/>
        <v>27050</v>
      </c>
      <c r="R28" s="70">
        <f t="shared" si="11"/>
        <v>416</v>
      </c>
      <c r="S28" s="70">
        <f t="shared" si="11"/>
        <v>0</v>
      </c>
      <c r="T28" s="70">
        <f t="shared" si="11"/>
        <v>14655</v>
      </c>
      <c r="U28" s="70">
        <f t="shared" si="11"/>
        <v>6418</v>
      </c>
      <c r="V28" s="70">
        <f t="shared" si="11"/>
        <v>2215</v>
      </c>
      <c r="W28" s="70">
        <f t="shared" si="11"/>
        <v>642</v>
      </c>
      <c r="X28" s="70">
        <f t="shared" si="11"/>
        <v>923</v>
      </c>
      <c r="Y28" s="70">
        <f t="shared" si="11"/>
        <v>331</v>
      </c>
      <c r="Z28" s="70">
        <f t="shared" si="11"/>
        <v>200</v>
      </c>
      <c r="AA28" s="70">
        <f t="shared" si="11"/>
        <v>2</v>
      </c>
      <c r="AB28" s="70">
        <f t="shared" si="11"/>
        <v>596</v>
      </c>
      <c r="AC28" s="70">
        <f t="shared" si="11"/>
        <v>652</v>
      </c>
    </row>
    <row r="29" spans="1:31" ht="15.75" x14ac:dyDescent="0.25">
      <c r="A29" s="223">
        <v>1</v>
      </c>
      <c r="B29" s="230" t="s">
        <v>126</v>
      </c>
      <c r="C29" s="236">
        <f>C6+C16</f>
        <v>78</v>
      </c>
      <c r="D29" s="236">
        <f t="shared" ref="D29:O29" si="12">D6+D16</f>
        <v>78</v>
      </c>
      <c r="E29" s="236">
        <f t="shared" si="12"/>
        <v>11</v>
      </c>
      <c r="F29" s="236">
        <f t="shared" si="12"/>
        <v>0</v>
      </c>
      <c r="G29" s="236">
        <f t="shared" si="12"/>
        <v>66</v>
      </c>
      <c r="H29" s="236">
        <f t="shared" si="12"/>
        <v>0</v>
      </c>
      <c r="I29" s="236">
        <f t="shared" si="12"/>
        <v>0</v>
      </c>
      <c r="J29" s="236">
        <f t="shared" si="12"/>
        <v>0</v>
      </c>
      <c r="K29" s="236">
        <f t="shared" si="12"/>
        <v>0</v>
      </c>
      <c r="L29" s="236">
        <f t="shared" si="12"/>
        <v>0</v>
      </c>
      <c r="M29" s="236">
        <f t="shared" si="12"/>
        <v>0</v>
      </c>
      <c r="N29" s="236">
        <f t="shared" si="12"/>
        <v>0</v>
      </c>
      <c r="O29" s="236">
        <f t="shared" si="12"/>
        <v>1</v>
      </c>
      <c r="P29" s="236">
        <f t="shared" ref="P29" si="13">P6+P16</f>
        <v>195</v>
      </c>
      <c r="Q29" s="236">
        <f>Q6+Q16</f>
        <v>195</v>
      </c>
      <c r="R29" s="236">
        <f t="shared" ref="R29:AC29" si="14">R6+R16</f>
        <v>21</v>
      </c>
      <c r="S29" s="236">
        <f t="shared" si="14"/>
        <v>0</v>
      </c>
      <c r="T29" s="236">
        <f t="shared" si="14"/>
        <v>174</v>
      </c>
      <c r="U29" s="236">
        <f t="shared" si="14"/>
        <v>0</v>
      </c>
      <c r="V29" s="236">
        <f t="shared" si="14"/>
        <v>0</v>
      </c>
      <c r="W29" s="236">
        <f t="shared" si="14"/>
        <v>0</v>
      </c>
      <c r="X29" s="236">
        <f t="shared" si="14"/>
        <v>0</v>
      </c>
      <c r="Y29" s="236">
        <f t="shared" si="14"/>
        <v>0</v>
      </c>
      <c r="Z29" s="236">
        <f t="shared" si="14"/>
        <v>0</v>
      </c>
      <c r="AA29" s="236">
        <f t="shared" si="14"/>
        <v>0</v>
      </c>
      <c r="AB29" s="236">
        <f t="shared" si="14"/>
        <v>0</v>
      </c>
      <c r="AC29" s="236">
        <f t="shared" si="14"/>
        <v>0</v>
      </c>
    </row>
    <row r="30" spans="1:31" s="1" customFormat="1" ht="16.5" customHeight="1" x14ac:dyDescent="0.25">
      <c r="A30" s="277">
        <v>2</v>
      </c>
      <c r="B30" s="278" t="s">
        <v>81</v>
      </c>
      <c r="C30" s="281">
        <f>C7+C17</f>
        <v>4282</v>
      </c>
      <c r="D30" s="281">
        <f t="shared" ref="D30:AC30" si="15">D7+D17</f>
        <v>4282</v>
      </c>
      <c r="E30" s="281">
        <f t="shared" si="15"/>
        <v>96</v>
      </c>
      <c r="F30" s="281">
        <f t="shared" si="15"/>
        <v>0</v>
      </c>
      <c r="G30" s="281">
        <f>G7+G17</f>
        <v>1632</v>
      </c>
      <c r="H30" s="281">
        <f t="shared" si="15"/>
        <v>1404</v>
      </c>
      <c r="I30" s="281">
        <f t="shared" si="15"/>
        <v>228</v>
      </c>
      <c r="J30" s="281">
        <f t="shared" si="15"/>
        <v>0</v>
      </c>
      <c r="K30" s="281">
        <f t="shared" si="15"/>
        <v>0</v>
      </c>
      <c r="L30" s="281">
        <f t="shared" si="15"/>
        <v>0</v>
      </c>
      <c r="M30" s="281">
        <f t="shared" si="15"/>
        <v>0</v>
      </c>
      <c r="N30" s="281">
        <f t="shared" si="15"/>
        <v>0</v>
      </c>
      <c r="O30" s="281">
        <f t="shared" si="15"/>
        <v>922</v>
      </c>
      <c r="P30" s="281">
        <f t="shared" si="15"/>
        <v>2533</v>
      </c>
      <c r="Q30" s="281">
        <f t="shared" si="15"/>
        <v>2533</v>
      </c>
      <c r="R30" s="281">
        <f t="shared" si="15"/>
        <v>77</v>
      </c>
      <c r="S30" s="281">
        <f t="shared" si="15"/>
        <v>0</v>
      </c>
      <c r="T30" s="281">
        <f t="shared" si="15"/>
        <v>1481</v>
      </c>
      <c r="U30" s="281">
        <f t="shared" si="15"/>
        <v>535</v>
      </c>
      <c r="V30" s="281">
        <f t="shared" si="15"/>
        <v>70</v>
      </c>
      <c r="W30" s="281">
        <f t="shared" si="15"/>
        <v>0</v>
      </c>
      <c r="X30" s="281">
        <f t="shared" si="15"/>
        <v>0</v>
      </c>
      <c r="Y30" s="281">
        <f t="shared" si="15"/>
        <v>0</v>
      </c>
      <c r="Z30" s="281">
        <f t="shared" si="15"/>
        <v>0</v>
      </c>
      <c r="AA30" s="281">
        <f t="shared" si="15"/>
        <v>0</v>
      </c>
      <c r="AB30" s="281">
        <f t="shared" si="15"/>
        <v>0</v>
      </c>
      <c r="AC30" s="281">
        <f t="shared" si="15"/>
        <v>370</v>
      </c>
    </row>
    <row r="31" spans="1:31" s="1" customFormat="1" ht="16.5" customHeight="1" x14ac:dyDescent="0.25">
      <c r="A31" s="277">
        <v>3</v>
      </c>
      <c r="B31" s="278" t="s">
        <v>82</v>
      </c>
      <c r="C31" s="281">
        <f>C8+C18</f>
        <v>3954</v>
      </c>
      <c r="D31" s="281">
        <f t="shared" ref="D31:AC31" si="16">D8+D18</f>
        <v>3954</v>
      </c>
      <c r="E31" s="281">
        <f t="shared" si="16"/>
        <v>160</v>
      </c>
      <c r="F31" s="281">
        <f t="shared" si="16"/>
        <v>0</v>
      </c>
      <c r="G31" s="281">
        <f t="shared" si="16"/>
        <v>1197</v>
      </c>
      <c r="H31" s="281">
        <f t="shared" si="16"/>
        <v>1197</v>
      </c>
      <c r="I31" s="281">
        <f t="shared" si="16"/>
        <v>434</v>
      </c>
      <c r="J31" s="281">
        <f t="shared" si="16"/>
        <v>14</v>
      </c>
      <c r="K31" s="281">
        <f t="shared" si="16"/>
        <v>0</v>
      </c>
      <c r="L31" s="281">
        <f t="shared" si="16"/>
        <v>0</v>
      </c>
      <c r="M31" s="281">
        <f t="shared" si="16"/>
        <v>0</v>
      </c>
      <c r="N31" s="281">
        <f t="shared" si="16"/>
        <v>952</v>
      </c>
      <c r="O31" s="281">
        <f t="shared" si="16"/>
        <v>0</v>
      </c>
      <c r="P31" s="281">
        <f t="shared" si="16"/>
        <v>1442</v>
      </c>
      <c r="Q31" s="281">
        <f t="shared" si="16"/>
        <v>1442</v>
      </c>
      <c r="R31" s="281">
        <f t="shared" si="16"/>
        <v>57</v>
      </c>
      <c r="S31" s="281">
        <f t="shared" si="16"/>
        <v>0</v>
      </c>
      <c r="T31" s="281">
        <f t="shared" si="16"/>
        <v>696</v>
      </c>
      <c r="U31" s="281">
        <f t="shared" si="16"/>
        <v>389</v>
      </c>
      <c r="V31" s="281">
        <f t="shared" si="16"/>
        <v>3</v>
      </c>
      <c r="W31" s="281">
        <f t="shared" si="16"/>
        <v>2</v>
      </c>
      <c r="X31" s="281">
        <f t="shared" si="16"/>
        <v>295</v>
      </c>
      <c r="Y31" s="281">
        <f t="shared" si="16"/>
        <v>0</v>
      </c>
      <c r="Z31" s="281">
        <f t="shared" si="16"/>
        <v>0</v>
      </c>
      <c r="AA31" s="281">
        <f t="shared" si="16"/>
        <v>0</v>
      </c>
      <c r="AB31" s="281">
        <f t="shared" si="16"/>
        <v>0</v>
      </c>
      <c r="AC31" s="281">
        <f t="shared" si="16"/>
        <v>0</v>
      </c>
    </row>
    <row r="32" spans="1:31" ht="16.5" customHeight="1" x14ac:dyDescent="0.25">
      <c r="A32" s="223">
        <v>4</v>
      </c>
      <c r="B32" s="230" t="s">
        <v>83</v>
      </c>
      <c r="C32" s="236">
        <f>C9+C19</f>
        <v>1040</v>
      </c>
      <c r="D32" s="236">
        <f t="shared" ref="D32:AC32" si="17">D9+D19</f>
        <v>1040</v>
      </c>
      <c r="E32" s="236">
        <f t="shared" si="17"/>
        <v>18</v>
      </c>
      <c r="F32" s="236">
        <f t="shared" si="17"/>
        <v>0</v>
      </c>
      <c r="G32" s="236">
        <f t="shared" si="17"/>
        <v>297</v>
      </c>
      <c r="H32" s="236">
        <f t="shared" si="17"/>
        <v>438</v>
      </c>
      <c r="I32" s="236">
        <f t="shared" si="17"/>
        <v>153</v>
      </c>
      <c r="J32" s="236">
        <f t="shared" si="17"/>
        <v>3</v>
      </c>
      <c r="K32" s="236">
        <f t="shared" si="17"/>
        <v>0</v>
      </c>
      <c r="L32" s="236">
        <f t="shared" si="17"/>
        <v>123</v>
      </c>
      <c r="M32" s="236">
        <f t="shared" si="17"/>
        <v>0</v>
      </c>
      <c r="N32" s="236">
        <f t="shared" si="17"/>
        <v>6</v>
      </c>
      <c r="O32" s="236">
        <f t="shared" si="17"/>
        <v>2</v>
      </c>
      <c r="P32" s="236">
        <f t="shared" si="17"/>
        <v>991</v>
      </c>
      <c r="Q32" s="236">
        <f t="shared" si="17"/>
        <v>991</v>
      </c>
      <c r="R32" s="236">
        <f t="shared" si="17"/>
        <v>24</v>
      </c>
      <c r="S32" s="236">
        <f t="shared" si="17"/>
        <v>0</v>
      </c>
      <c r="T32" s="236">
        <f t="shared" si="17"/>
        <v>302</v>
      </c>
      <c r="U32" s="236">
        <f t="shared" si="17"/>
        <v>279</v>
      </c>
      <c r="V32" s="236">
        <f t="shared" si="17"/>
        <v>239</v>
      </c>
      <c r="W32" s="236">
        <f t="shared" si="17"/>
        <v>21</v>
      </c>
      <c r="X32" s="236">
        <f t="shared" si="17"/>
        <v>1</v>
      </c>
      <c r="Y32" s="236">
        <f t="shared" si="17"/>
        <v>0</v>
      </c>
      <c r="Z32" s="236">
        <f t="shared" si="17"/>
        <v>0</v>
      </c>
      <c r="AA32" s="236">
        <f t="shared" si="17"/>
        <v>0</v>
      </c>
      <c r="AB32" s="236">
        <f t="shared" si="17"/>
        <v>124</v>
      </c>
      <c r="AC32" s="236">
        <f t="shared" si="17"/>
        <v>1</v>
      </c>
    </row>
    <row r="33" spans="1:31" ht="16.5" customHeight="1" x14ac:dyDescent="0.25">
      <c r="A33" s="223">
        <v>5</v>
      </c>
      <c r="B33" s="230" t="s">
        <v>89</v>
      </c>
      <c r="C33" s="236">
        <f>C20</f>
        <v>2722</v>
      </c>
      <c r="D33" s="236">
        <f t="shared" ref="D33:AC33" si="18">D20</f>
        <v>2722</v>
      </c>
      <c r="E33" s="236">
        <f>E20</f>
        <v>38</v>
      </c>
      <c r="F33" s="236">
        <f t="shared" si="18"/>
        <v>0</v>
      </c>
      <c r="G33" s="236">
        <f t="shared" si="18"/>
        <v>1150</v>
      </c>
      <c r="H33" s="236">
        <f t="shared" si="18"/>
        <v>594</v>
      </c>
      <c r="I33" s="236">
        <f t="shared" si="18"/>
        <v>739</v>
      </c>
      <c r="J33" s="236">
        <f t="shared" si="18"/>
        <v>0</v>
      </c>
      <c r="K33" s="236">
        <f t="shared" si="18"/>
        <v>0</v>
      </c>
      <c r="L33" s="236">
        <f t="shared" si="18"/>
        <v>201</v>
      </c>
      <c r="M33" s="236">
        <f t="shared" si="18"/>
        <v>0</v>
      </c>
      <c r="N33" s="236">
        <f t="shared" si="18"/>
        <v>0</v>
      </c>
      <c r="O33" s="236">
        <f t="shared" si="18"/>
        <v>0</v>
      </c>
      <c r="P33" s="236">
        <f t="shared" si="18"/>
        <v>1180</v>
      </c>
      <c r="Q33" s="236">
        <f t="shared" si="18"/>
        <v>1180</v>
      </c>
      <c r="R33" s="236">
        <f t="shared" si="18"/>
        <v>11</v>
      </c>
      <c r="S33" s="236">
        <f t="shared" si="18"/>
        <v>0</v>
      </c>
      <c r="T33" s="236">
        <f t="shared" si="18"/>
        <v>545</v>
      </c>
      <c r="U33" s="236">
        <f t="shared" si="18"/>
        <v>220</v>
      </c>
      <c r="V33" s="236">
        <f t="shared" si="18"/>
        <v>334</v>
      </c>
      <c r="W33" s="236">
        <f t="shared" si="18"/>
        <v>0</v>
      </c>
      <c r="X33" s="236">
        <f t="shared" si="18"/>
        <v>0</v>
      </c>
      <c r="Y33" s="236">
        <f t="shared" si="18"/>
        <v>0</v>
      </c>
      <c r="Z33" s="236">
        <f t="shared" si="18"/>
        <v>0</v>
      </c>
      <c r="AA33" s="236">
        <f t="shared" si="18"/>
        <v>0</v>
      </c>
      <c r="AB33" s="236">
        <f t="shared" si="18"/>
        <v>70</v>
      </c>
      <c r="AC33" s="236">
        <f t="shared" si="18"/>
        <v>0</v>
      </c>
    </row>
    <row r="34" spans="1:31" s="1" customFormat="1" ht="16.5" customHeight="1" x14ac:dyDescent="0.25">
      <c r="A34" s="277">
        <v>6</v>
      </c>
      <c r="B34" s="278" t="s">
        <v>84</v>
      </c>
      <c r="C34" s="281">
        <f>C10+C21</f>
        <v>4408</v>
      </c>
      <c r="D34" s="281">
        <f t="shared" ref="D34:AC34" si="19">D10+D21</f>
        <v>4408</v>
      </c>
      <c r="E34" s="281">
        <f>E10+E21</f>
        <v>112</v>
      </c>
      <c r="F34" s="281">
        <f t="shared" ref="F34:O34" si="20">F10+F21</f>
        <v>0</v>
      </c>
      <c r="G34" s="281">
        <f t="shared" si="20"/>
        <v>460</v>
      </c>
      <c r="H34" s="281">
        <f t="shared" si="20"/>
        <v>1721</v>
      </c>
      <c r="I34" s="281">
        <f t="shared" si="20"/>
        <v>1345</v>
      </c>
      <c r="J34" s="281">
        <f t="shared" si="20"/>
        <v>0</v>
      </c>
      <c r="K34" s="281">
        <f t="shared" si="20"/>
        <v>0</v>
      </c>
      <c r="L34" s="281">
        <f t="shared" si="20"/>
        <v>770</v>
      </c>
      <c r="M34" s="281">
        <f t="shared" si="20"/>
        <v>0</v>
      </c>
      <c r="N34" s="281">
        <f t="shared" si="20"/>
        <v>0</v>
      </c>
      <c r="O34" s="281">
        <f t="shared" si="20"/>
        <v>0</v>
      </c>
      <c r="P34" s="281">
        <f t="shared" si="19"/>
        <v>2622</v>
      </c>
      <c r="Q34" s="281">
        <f>Q10+Q21</f>
        <v>2622</v>
      </c>
      <c r="R34" s="281">
        <f>R10+R21</f>
        <v>49</v>
      </c>
      <c r="S34" s="281">
        <f t="shared" si="19"/>
        <v>0</v>
      </c>
      <c r="T34" s="281">
        <f t="shared" si="19"/>
        <v>608</v>
      </c>
      <c r="U34" s="281">
        <f t="shared" si="19"/>
        <v>506</v>
      </c>
      <c r="V34" s="281">
        <f t="shared" si="19"/>
        <v>1141</v>
      </c>
      <c r="W34" s="281">
        <f t="shared" si="19"/>
        <v>0</v>
      </c>
      <c r="X34" s="281">
        <f t="shared" si="19"/>
        <v>0</v>
      </c>
      <c r="Y34" s="281">
        <f t="shared" si="19"/>
        <v>0</v>
      </c>
      <c r="Z34" s="281">
        <f t="shared" si="19"/>
        <v>0</v>
      </c>
      <c r="AA34" s="281">
        <f t="shared" si="19"/>
        <v>0</v>
      </c>
      <c r="AB34" s="281">
        <f t="shared" si="19"/>
        <v>317</v>
      </c>
      <c r="AC34" s="281">
        <f t="shared" si="19"/>
        <v>1</v>
      </c>
    </row>
    <row r="35" spans="1:31" ht="19.5" customHeight="1" x14ac:dyDescent="0.25">
      <c r="A35" s="223">
        <v>7</v>
      </c>
      <c r="B35" s="230" t="s">
        <v>85</v>
      </c>
      <c r="C35" s="236">
        <f>C11+C22</f>
        <v>4211</v>
      </c>
      <c r="D35" s="236">
        <f t="shared" ref="D35:AC35" si="21">D11+D22</f>
        <v>4211</v>
      </c>
      <c r="E35" s="236">
        <f t="shared" si="21"/>
        <v>2</v>
      </c>
      <c r="F35" s="236">
        <f t="shared" si="21"/>
        <v>0</v>
      </c>
      <c r="G35" s="236">
        <f t="shared" si="21"/>
        <v>791</v>
      </c>
      <c r="H35" s="236">
        <f t="shared" si="21"/>
        <v>2748</v>
      </c>
      <c r="I35" s="236">
        <f t="shared" si="21"/>
        <v>509</v>
      </c>
      <c r="J35" s="236">
        <f t="shared" si="21"/>
        <v>19</v>
      </c>
      <c r="K35" s="236">
        <f t="shared" si="21"/>
        <v>0</v>
      </c>
      <c r="L35" s="236">
        <f t="shared" si="21"/>
        <v>141</v>
      </c>
      <c r="M35" s="236">
        <f t="shared" si="21"/>
        <v>0</v>
      </c>
      <c r="N35" s="236">
        <f t="shared" si="21"/>
        <v>0</v>
      </c>
      <c r="O35" s="236">
        <f t="shared" si="21"/>
        <v>1</v>
      </c>
      <c r="P35" s="236">
        <f t="shared" si="21"/>
        <v>2303</v>
      </c>
      <c r="Q35" s="236">
        <f t="shared" si="21"/>
        <v>2303</v>
      </c>
      <c r="R35" s="236">
        <f t="shared" si="21"/>
        <v>4</v>
      </c>
      <c r="S35" s="236">
        <f t="shared" si="21"/>
        <v>0</v>
      </c>
      <c r="T35" s="236">
        <f t="shared" si="21"/>
        <v>507</v>
      </c>
      <c r="U35" s="236">
        <f t="shared" si="21"/>
        <v>1274</v>
      </c>
      <c r="V35" s="236">
        <f t="shared" si="21"/>
        <v>427</v>
      </c>
      <c r="W35" s="236">
        <f t="shared" si="21"/>
        <v>9</v>
      </c>
      <c r="X35" s="236">
        <f t="shared" si="21"/>
        <v>0</v>
      </c>
      <c r="Y35" s="236">
        <f t="shared" si="21"/>
        <v>0</v>
      </c>
      <c r="Z35" s="236">
        <f t="shared" si="21"/>
        <v>0</v>
      </c>
      <c r="AA35" s="236">
        <f t="shared" si="21"/>
        <v>0</v>
      </c>
      <c r="AB35" s="236">
        <f t="shared" si="21"/>
        <v>80</v>
      </c>
      <c r="AC35" s="236">
        <f t="shared" si="21"/>
        <v>2</v>
      </c>
    </row>
    <row r="36" spans="1:31" ht="19.5" customHeight="1" x14ac:dyDescent="0.25">
      <c r="A36" s="223">
        <v>8</v>
      </c>
      <c r="B36" s="237" t="s">
        <v>86</v>
      </c>
      <c r="C36" s="236">
        <f>C12+C23</f>
        <v>9238</v>
      </c>
      <c r="D36" s="236">
        <f t="shared" ref="D36:AC36" si="22">D12+D23</f>
        <v>9238</v>
      </c>
      <c r="E36" s="236">
        <f t="shared" si="22"/>
        <v>119</v>
      </c>
      <c r="F36" s="236">
        <f t="shared" si="22"/>
        <v>0</v>
      </c>
      <c r="G36" s="236">
        <f t="shared" si="22"/>
        <v>6502</v>
      </c>
      <c r="H36" s="236">
        <f t="shared" si="22"/>
        <v>1804</v>
      </c>
      <c r="I36" s="236">
        <f t="shared" si="22"/>
        <v>1</v>
      </c>
      <c r="J36" s="236">
        <f t="shared" si="22"/>
        <v>229</v>
      </c>
      <c r="K36" s="236">
        <f t="shared" si="22"/>
        <v>0</v>
      </c>
      <c r="L36" s="236">
        <f t="shared" si="22"/>
        <v>0</v>
      </c>
      <c r="M36" s="236">
        <f t="shared" si="22"/>
        <v>372</v>
      </c>
      <c r="N36" s="236">
        <f t="shared" si="22"/>
        <v>0</v>
      </c>
      <c r="O36" s="236">
        <f t="shared" si="22"/>
        <v>211</v>
      </c>
      <c r="P36" s="236">
        <f t="shared" si="22"/>
        <v>5028</v>
      </c>
      <c r="Q36" s="236">
        <f t="shared" si="22"/>
        <v>5028</v>
      </c>
      <c r="R36" s="236">
        <f t="shared" si="22"/>
        <v>35</v>
      </c>
      <c r="S36" s="236">
        <f t="shared" si="22"/>
        <v>0</v>
      </c>
      <c r="T36" s="236">
        <f t="shared" si="22"/>
        <v>4039</v>
      </c>
      <c r="U36" s="236">
        <f t="shared" si="22"/>
        <v>583</v>
      </c>
      <c r="V36" s="236">
        <f t="shared" si="22"/>
        <v>1</v>
      </c>
      <c r="W36" s="236">
        <f t="shared" si="22"/>
        <v>67</v>
      </c>
      <c r="X36" s="236">
        <f t="shared" si="22"/>
        <v>1</v>
      </c>
      <c r="Y36" s="236">
        <f t="shared" si="22"/>
        <v>212</v>
      </c>
      <c r="Z36" s="236">
        <f t="shared" si="22"/>
        <v>0</v>
      </c>
      <c r="AA36" s="236">
        <f t="shared" si="22"/>
        <v>0</v>
      </c>
      <c r="AB36" s="236">
        <f t="shared" si="22"/>
        <v>0</v>
      </c>
      <c r="AC36" s="236">
        <f t="shared" si="22"/>
        <v>90</v>
      </c>
    </row>
    <row r="37" spans="1:31" ht="19.5" customHeight="1" x14ac:dyDescent="0.25">
      <c r="A37" s="223">
        <v>9</v>
      </c>
      <c r="B37" s="230" t="s">
        <v>90</v>
      </c>
      <c r="C37" s="236">
        <f>C24</f>
        <v>686</v>
      </c>
      <c r="D37" s="236">
        <f>D24</f>
        <v>686</v>
      </c>
      <c r="E37" s="236">
        <f t="shared" ref="E37:O37" si="23">E24</f>
        <v>1</v>
      </c>
      <c r="F37" s="236">
        <f t="shared" si="23"/>
        <v>0</v>
      </c>
      <c r="G37" s="236">
        <f t="shared" si="23"/>
        <v>436</v>
      </c>
      <c r="H37" s="236">
        <f t="shared" si="23"/>
        <v>138</v>
      </c>
      <c r="I37" s="236">
        <f t="shared" si="23"/>
        <v>0</v>
      </c>
      <c r="J37" s="236">
        <f t="shared" si="23"/>
        <v>0</v>
      </c>
      <c r="K37" s="236">
        <f t="shared" si="23"/>
        <v>0</v>
      </c>
      <c r="L37" s="236">
        <f t="shared" si="23"/>
        <v>23</v>
      </c>
      <c r="M37" s="236">
        <f t="shared" si="23"/>
        <v>54</v>
      </c>
      <c r="N37" s="236">
        <f t="shared" si="23"/>
        <v>0</v>
      </c>
      <c r="O37" s="236">
        <f t="shared" si="23"/>
        <v>34</v>
      </c>
      <c r="P37" s="236">
        <f t="shared" ref="P37:AC37" si="24">P24</f>
        <v>625</v>
      </c>
      <c r="Q37" s="236">
        <f t="shared" si="24"/>
        <v>625</v>
      </c>
      <c r="R37" s="236">
        <f t="shared" si="24"/>
        <v>1</v>
      </c>
      <c r="S37" s="236">
        <f t="shared" si="24"/>
        <v>0</v>
      </c>
      <c r="T37" s="236">
        <f t="shared" si="24"/>
        <v>450</v>
      </c>
      <c r="U37" s="236">
        <f t="shared" si="24"/>
        <v>69</v>
      </c>
      <c r="V37" s="236">
        <f t="shared" si="24"/>
        <v>0</v>
      </c>
      <c r="W37" s="236">
        <f t="shared" si="24"/>
        <v>0</v>
      </c>
      <c r="X37" s="236">
        <f t="shared" si="24"/>
        <v>0</v>
      </c>
      <c r="Y37" s="236">
        <f t="shared" si="24"/>
        <v>73</v>
      </c>
      <c r="Z37" s="236">
        <f t="shared" si="24"/>
        <v>0</v>
      </c>
      <c r="AA37" s="236">
        <f t="shared" si="24"/>
        <v>0</v>
      </c>
      <c r="AB37" s="236">
        <f t="shared" si="24"/>
        <v>4</v>
      </c>
      <c r="AC37" s="236">
        <f t="shared" si="24"/>
        <v>28</v>
      </c>
    </row>
    <row r="38" spans="1:31" ht="19.5" customHeight="1" x14ac:dyDescent="0.25">
      <c r="A38" s="223">
        <v>10</v>
      </c>
      <c r="B38" s="230" t="s">
        <v>87</v>
      </c>
      <c r="C38" s="236">
        <f>C25+C13</f>
        <v>3171</v>
      </c>
      <c r="D38" s="236">
        <f t="shared" ref="D38:AC38" si="25">D25+D13</f>
        <v>3171</v>
      </c>
      <c r="E38" s="236">
        <f t="shared" si="25"/>
        <v>6</v>
      </c>
      <c r="F38" s="236">
        <f t="shared" si="25"/>
        <v>0</v>
      </c>
      <c r="G38" s="236">
        <f t="shared" si="25"/>
        <v>959</v>
      </c>
      <c r="H38" s="236">
        <f t="shared" si="25"/>
        <v>1853</v>
      </c>
      <c r="I38" s="236">
        <f t="shared" si="25"/>
        <v>0</v>
      </c>
      <c r="J38" s="236">
        <f t="shared" si="25"/>
        <v>0</v>
      </c>
      <c r="K38" s="236">
        <f t="shared" si="25"/>
        <v>0</v>
      </c>
      <c r="L38" s="236">
        <f t="shared" si="25"/>
        <v>0</v>
      </c>
      <c r="M38" s="236">
        <f t="shared" si="25"/>
        <v>94</v>
      </c>
      <c r="N38" s="236">
        <f t="shared" si="25"/>
        <v>0</v>
      </c>
      <c r="O38" s="236">
        <f t="shared" si="25"/>
        <v>259</v>
      </c>
      <c r="P38" s="236">
        <f t="shared" si="25"/>
        <v>2574</v>
      </c>
      <c r="Q38" s="236">
        <f t="shared" si="25"/>
        <v>2574</v>
      </c>
      <c r="R38" s="236">
        <f t="shared" si="25"/>
        <v>12</v>
      </c>
      <c r="S38" s="236">
        <f t="shared" si="25"/>
        <v>0</v>
      </c>
      <c r="T38" s="236">
        <f t="shared" si="25"/>
        <v>1855</v>
      </c>
      <c r="U38" s="236">
        <f t="shared" si="25"/>
        <v>534</v>
      </c>
      <c r="V38" s="236">
        <f t="shared" si="25"/>
        <v>0</v>
      </c>
      <c r="W38" s="236">
        <f t="shared" si="25"/>
        <v>0</v>
      </c>
      <c r="X38" s="236">
        <f t="shared" si="25"/>
        <v>0</v>
      </c>
      <c r="Y38" s="236">
        <f t="shared" si="25"/>
        <v>17</v>
      </c>
      <c r="Z38" s="236">
        <f t="shared" si="25"/>
        <v>0</v>
      </c>
      <c r="AA38" s="236">
        <f t="shared" si="25"/>
        <v>0</v>
      </c>
      <c r="AB38" s="236">
        <f t="shared" si="25"/>
        <v>0</v>
      </c>
      <c r="AC38" s="236">
        <f t="shared" si="25"/>
        <v>156</v>
      </c>
    </row>
    <row r="39" spans="1:31" ht="19.5" customHeight="1" x14ac:dyDescent="0.25">
      <c r="A39" s="223">
        <v>11</v>
      </c>
      <c r="B39" s="230" t="s">
        <v>88</v>
      </c>
      <c r="C39" s="236">
        <f>C26+C14</f>
        <v>4736</v>
      </c>
      <c r="D39" s="236">
        <f t="shared" ref="D39:AC39" si="26">D26+D14</f>
        <v>4736</v>
      </c>
      <c r="E39" s="236">
        <f t="shared" si="26"/>
        <v>114</v>
      </c>
      <c r="F39" s="236">
        <f t="shared" si="26"/>
        <v>0</v>
      </c>
      <c r="G39" s="236">
        <f t="shared" si="26"/>
        <v>2017</v>
      </c>
      <c r="H39" s="236">
        <f t="shared" si="26"/>
        <v>1805</v>
      </c>
      <c r="I39" s="236">
        <f t="shared" si="26"/>
        <v>2</v>
      </c>
      <c r="J39" s="236">
        <f t="shared" si="26"/>
        <v>256</v>
      </c>
      <c r="K39" s="236">
        <f t="shared" si="26"/>
        <v>1</v>
      </c>
      <c r="L39" s="236">
        <f t="shared" si="26"/>
        <v>0</v>
      </c>
      <c r="M39" s="236">
        <f t="shared" si="26"/>
        <v>55</v>
      </c>
      <c r="N39" s="236">
        <f t="shared" si="26"/>
        <v>486</v>
      </c>
      <c r="O39" s="236">
        <f t="shared" si="26"/>
        <v>0</v>
      </c>
      <c r="P39" s="236">
        <f t="shared" si="26"/>
        <v>5608</v>
      </c>
      <c r="Q39" s="236">
        <f t="shared" si="26"/>
        <v>5608</v>
      </c>
      <c r="R39" s="236">
        <f t="shared" si="26"/>
        <v>124</v>
      </c>
      <c r="S39" s="236">
        <f t="shared" si="26"/>
        <v>0</v>
      </c>
      <c r="T39" s="236">
        <f t="shared" si="26"/>
        <v>2770</v>
      </c>
      <c r="U39" s="236">
        <f t="shared" si="26"/>
        <v>1721</v>
      </c>
      <c r="V39" s="236">
        <f t="shared" si="26"/>
        <v>0</v>
      </c>
      <c r="W39" s="236">
        <f t="shared" si="26"/>
        <v>332</v>
      </c>
      <c r="X39" s="236">
        <f t="shared" si="26"/>
        <v>626</v>
      </c>
      <c r="Y39" s="236">
        <f t="shared" si="26"/>
        <v>29</v>
      </c>
      <c r="Z39" s="236">
        <f t="shared" si="26"/>
        <v>1</v>
      </c>
      <c r="AA39" s="236">
        <f t="shared" si="26"/>
        <v>2</v>
      </c>
      <c r="AB39" s="236">
        <f t="shared" si="26"/>
        <v>1</v>
      </c>
      <c r="AC39" s="236">
        <f t="shared" si="26"/>
        <v>2</v>
      </c>
    </row>
    <row r="40" spans="1:31" ht="19.5" customHeight="1" x14ac:dyDescent="0.25">
      <c r="A40" s="223">
        <v>12</v>
      </c>
      <c r="B40" s="230" t="s">
        <v>91</v>
      </c>
      <c r="C40" s="236">
        <f>C27</f>
        <v>3621</v>
      </c>
      <c r="D40" s="236">
        <f t="shared" ref="D40:AC40" si="27">D27</f>
        <v>3621</v>
      </c>
      <c r="E40" s="236">
        <f t="shared" si="27"/>
        <v>3</v>
      </c>
      <c r="F40" s="236">
        <f t="shared" si="27"/>
        <v>0</v>
      </c>
      <c r="G40" s="236">
        <f t="shared" si="27"/>
        <v>1342</v>
      </c>
      <c r="H40" s="236">
        <f t="shared" si="27"/>
        <v>1477</v>
      </c>
      <c r="I40" s="236">
        <f t="shared" si="27"/>
        <v>0</v>
      </c>
      <c r="J40" s="236">
        <f t="shared" si="27"/>
        <v>483</v>
      </c>
      <c r="K40" s="236">
        <f t="shared" si="27"/>
        <v>311</v>
      </c>
      <c r="L40" s="236">
        <f t="shared" si="27"/>
        <v>0</v>
      </c>
      <c r="M40" s="236">
        <f t="shared" si="27"/>
        <v>0</v>
      </c>
      <c r="N40" s="236">
        <f t="shared" si="27"/>
        <v>0</v>
      </c>
      <c r="O40" s="236">
        <f t="shared" si="27"/>
        <v>5</v>
      </c>
      <c r="P40" s="236">
        <f t="shared" si="27"/>
        <v>1949</v>
      </c>
      <c r="Q40" s="236">
        <f t="shared" si="27"/>
        <v>1949</v>
      </c>
      <c r="R40" s="236">
        <f t="shared" si="27"/>
        <v>1</v>
      </c>
      <c r="S40" s="236">
        <f t="shared" si="27"/>
        <v>0</v>
      </c>
      <c r="T40" s="236">
        <f t="shared" si="27"/>
        <v>1228</v>
      </c>
      <c r="U40" s="236">
        <f t="shared" si="27"/>
        <v>308</v>
      </c>
      <c r="V40" s="236">
        <f t="shared" si="27"/>
        <v>0</v>
      </c>
      <c r="W40" s="236">
        <f t="shared" si="27"/>
        <v>211</v>
      </c>
      <c r="X40" s="236">
        <f t="shared" si="27"/>
        <v>0</v>
      </c>
      <c r="Y40" s="236">
        <f t="shared" si="27"/>
        <v>0</v>
      </c>
      <c r="Z40" s="236">
        <f t="shared" si="27"/>
        <v>199</v>
      </c>
      <c r="AA40" s="236">
        <f t="shared" si="27"/>
        <v>0</v>
      </c>
      <c r="AB40" s="236">
        <f t="shared" si="27"/>
        <v>0</v>
      </c>
      <c r="AC40" s="236">
        <f t="shared" si="27"/>
        <v>2</v>
      </c>
      <c r="AE40" s="61"/>
    </row>
    <row r="42" spans="1:31" x14ac:dyDescent="0.25">
      <c r="R42" s="476"/>
      <c r="S42" s="476"/>
      <c r="T42" s="476"/>
      <c r="U42" s="476"/>
    </row>
    <row r="43" spans="1:31" x14ac:dyDescent="0.25">
      <c r="B43" s="66"/>
    </row>
    <row r="44" spans="1:31" x14ac:dyDescent="0.25">
      <c r="F44" s="476"/>
      <c r="G44" s="476"/>
      <c r="V44" s="61"/>
    </row>
    <row r="48" spans="1:31" x14ac:dyDescent="0.25">
      <c r="B48" s="61"/>
      <c r="C48" s="463"/>
      <c r="D48" s="463"/>
    </row>
    <row r="49" spans="2:4" x14ac:dyDescent="0.25">
      <c r="B49" s="61"/>
      <c r="C49" s="463"/>
      <c r="D49" s="463"/>
    </row>
  </sheetData>
  <mergeCells count="12">
    <mergeCell ref="C48:D48"/>
    <mergeCell ref="C49:D49"/>
    <mergeCell ref="Q3:AC3"/>
    <mergeCell ref="A2:AC2"/>
    <mergeCell ref="A1:AC1"/>
    <mergeCell ref="A3:A4"/>
    <mergeCell ref="B3:B4"/>
    <mergeCell ref="C3:C4"/>
    <mergeCell ref="P3:P4"/>
    <mergeCell ref="D3:O3"/>
    <mergeCell ref="F44:G44"/>
    <mergeCell ref="R42:U42"/>
  </mergeCells>
  <pageMargins left="0.39370078740157499" right="0.39370078740157499" top="0.74803149606299202" bottom="0.74803149606299202" header="0.31496062992126" footer="0.31496062992126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zoomScale="85" zoomScaleNormal="85" workbookViewId="0">
      <pane ySplit="4" topLeftCell="A101" activePane="bottomLeft" state="frozen"/>
      <selection pane="bottomLeft" activeCell="A2" sqref="A2:J2"/>
    </sheetView>
  </sheetViews>
  <sheetFormatPr defaultColWidth="9.140625" defaultRowHeight="15" x14ac:dyDescent="0.25"/>
  <cols>
    <col min="1" max="1" width="4.5703125" style="1" customWidth="1"/>
    <col min="2" max="2" width="20.140625" style="1" customWidth="1"/>
    <col min="3" max="10" width="14.5703125" style="1" customWidth="1"/>
    <col min="11" max="16384" width="9.140625" style="1"/>
  </cols>
  <sheetData>
    <row r="1" spans="1:10" ht="18.75" customHeight="1" x14ac:dyDescent="0.25">
      <c r="A1" s="424"/>
      <c r="B1" s="424"/>
      <c r="I1" s="329" t="s">
        <v>133</v>
      </c>
      <c r="J1" s="405"/>
    </row>
    <row r="2" spans="1:10" ht="65.25" customHeight="1" x14ac:dyDescent="0.25">
      <c r="A2" s="330" t="s">
        <v>145</v>
      </c>
      <c r="B2" s="347"/>
      <c r="C2" s="347"/>
      <c r="D2" s="347"/>
      <c r="E2" s="347"/>
      <c r="F2" s="347"/>
      <c r="G2" s="347"/>
      <c r="H2" s="347"/>
      <c r="I2" s="347"/>
      <c r="J2" s="347"/>
    </row>
    <row r="3" spans="1:10" ht="21" customHeight="1" x14ac:dyDescent="0.25">
      <c r="A3" s="348" t="s">
        <v>0</v>
      </c>
      <c r="B3" s="348" t="s">
        <v>14</v>
      </c>
      <c r="C3" s="400" t="s">
        <v>120</v>
      </c>
      <c r="D3" s="401"/>
      <c r="E3" s="401"/>
      <c r="F3" s="401"/>
      <c r="G3" s="401"/>
      <c r="H3" s="401"/>
      <c r="I3" s="401"/>
      <c r="J3" s="402"/>
    </row>
    <row r="4" spans="1:10" ht="60" customHeight="1" x14ac:dyDescent="0.25">
      <c r="A4" s="350"/>
      <c r="B4" s="350"/>
      <c r="C4" s="78" t="s">
        <v>30</v>
      </c>
      <c r="D4" s="78" t="s">
        <v>78</v>
      </c>
      <c r="E4" s="78" t="s">
        <v>31</v>
      </c>
      <c r="F4" s="78" t="s">
        <v>54</v>
      </c>
      <c r="G4" s="78" t="s">
        <v>32</v>
      </c>
      <c r="H4" s="78" t="s">
        <v>33</v>
      </c>
      <c r="I4" s="78" t="s">
        <v>34</v>
      </c>
      <c r="J4" s="78" t="s">
        <v>79</v>
      </c>
    </row>
    <row r="5" spans="1:10" x14ac:dyDescent="0.25">
      <c r="A5" s="11" t="s">
        <v>6</v>
      </c>
      <c r="B5" s="11" t="s">
        <v>7</v>
      </c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8</v>
      </c>
    </row>
    <row r="6" spans="1:10" ht="20.25" customHeight="1" x14ac:dyDescent="0.25">
      <c r="A6" s="481" t="s">
        <v>8</v>
      </c>
      <c r="B6" s="42" t="s">
        <v>9</v>
      </c>
      <c r="C6" s="30">
        <f>C7+C8</f>
        <v>603</v>
      </c>
      <c r="D6" s="30">
        <f t="shared" ref="D6:J6" si="0">D7+D8</f>
        <v>2404</v>
      </c>
      <c r="E6" s="30">
        <f t="shared" si="0"/>
        <v>637</v>
      </c>
      <c r="F6" s="30">
        <f t="shared" si="0"/>
        <v>1035</v>
      </c>
      <c r="G6" s="30">
        <f t="shared" si="0"/>
        <v>1997</v>
      </c>
      <c r="H6" s="30">
        <f t="shared" si="0"/>
        <v>2123</v>
      </c>
      <c r="I6" s="30">
        <f t="shared" si="0"/>
        <v>614</v>
      </c>
      <c r="J6" s="30">
        <f t="shared" si="0"/>
        <v>21</v>
      </c>
    </row>
    <row r="7" spans="1:10" ht="20.25" customHeight="1" x14ac:dyDescent="0.25">
      <c r="A7" s="482"/>
      <c r="B7" s="300" t="s">
        <v>118</v>
      </c>
      <c r="C7" s="31">
        <f>C10+C13+C16+C19+C22+C25+C28+C31+C34</f>
        <v>47</v>
      </c>
      <c r="D7" s="31">
        <f t="shared" ref="D7:J7" si="1">D10+D13+D16+D19+D22+D25+D28+D31+D34</f>
        <v>28</v>
      </c>
      <c r="E7" s="31">
        <f t="shared" si="1"/>
        <v>64</v>
      </c>
      <c r="F7" s="31">
        <f t="shared" si="1"/>
        <v>21</v>
      </c>
      <c r="G7" s="31">
        <f t="shared" si="1"/>
        <v>48</v>
      </c>
      <c r="H7" s="31">
        <f t="shared" si="1"/>
        <v>41</v>
      </c>
      <c r="I7" s="31">
        <f t="shared" si="1"/>
        <v>66</v>
      </c>
      <c r="J7" s="31">
        <f t="shared" si="1"/>
        <v>4</v>
      </c>
    </row>
    <row r="8" spans="1:10" ht="20.25" customHeight="1" x14ac:dyDescent="0.25">
      <c r="A8" s="483"/>
      <c r="B8" s="301" t="s">
        <v>119</v>
      </c>
      <c r="C8" s="21">
        <f>C11+C14+C17+C20+C23+C26+C29+C32+C35</f>
        <v>556</v>
      </c>
      <c r="D8" s="21">
        <f t="shared" ref="D8:J8" si="2">D11+D14+D17+D20+D23+D26+D29+D32+D35</f>
        <v>2376</v>
      </c>
      <c r="E8" s="21">
        <f t="shared" si="2"/>
        <v>573</v>
      </c>
      <c r="F8" s="21">
        <f t="shared" si="2"/>
        <v>1014</v>
      </c>
      <c r="G8" s="21">
        <f t="shared" si="2"/>
        <v>1949</v>
      </c>
      <c r="H8" s="21">
        <f t="shared" si="2"/>
        <v>2082</v>
      </c>
      <c r="I8" s="21">
        <f t="shared" si="2"/>
        <v>548</v>
      </c>
      <c r="J8" s="21">
        <f t="shared" si="2"/>
        <v>17</v>
      </c>
    </row>
    <row r="9" spans="1:10" ht="20.25" customHeight="1" x14ac:dyDescent="0.25">
      <c r="A9" s="484">
        <v>1</v>
      </c>
      <c r="B9" s="239" t="s">
        <v>80</v>
      </c>
      <c r="C9" s="240">
        <f>C10+C11</f>
        <v>20</v>
      </c>
      <c r="D9" s="240">
        <f t="shared" ref="D9:J9" si="3">D10+D11</f>
        <v>19</v>
      </c>
      <c r="E9" s="240">
        <f t="shared" si="3"/>
        <v>20</v>
      </c>
      <c r="F9" s="240">
        <f t="shared" si="3"/>
        <v>4</v>
      </c>
      <c r="G9" s="240">
        <f t="shared" si="3"/>
        <v>3</v>
      </c>
      <c r="H9" s="240">
        <f t="shared" si="3"/>
        <v>15</v>
      </c>
      <c r="I9" s="240">
        <f t="shared" si="3"/>
        <v>34</v>
      </c>
      <c r="J9" s="240">
        <f t="shared" si="3"/>
        <v>0</v>
      </c>
    </row>
    <row r="10" spans="1:10" ht="20.25" customHeight="1" x14ac:dyDescent="0.25">
      <c r="A10" s="485"/>
      <c r="B10" s="91" t="s">
        <v>118</v>
      </c>
      <c r="C10" s="92">
        <v>8</v>
      </c>
      <c r="D10" s="92">
        <v>6</v>
      </c>
      <c r="E10" s="92">
        <v>10</v>
      </c>
      <c r="F10" s="92">
        <v>2</v>
      </c>
      <c r="G10" s="92">
        <v>2</v>
      </c>
      <c r="H10" s="92">
        <v>3</v>
      </c>
      <c r="I10" s="92">
        <v>9</v>
      </c>
      <c r="J10" s="92">
        <v>0</v>
      </c>
    </row>
    <row r="11" spans="1:10" ht="20.25" customHeight="1" x14ac:dyDescent="0.25">
      <c r="A11" s="485"/>
      <c r="B11" s="91" t="s">
        <v>119</v>
      </c>
      <c r="C11" s="92">
        <v>12</v>
      </c>
      <c r="D11" s="92">
        <v>13</v>
      </c>
      <c r="E11" s="92">
        <v>10</v>
      </c>
      <c r="F11" s="92">
        <v>2</v>
      </c>
      <c r="G11" s="92">
        <v>1</v>
      </c>
      <c r="H11" s="92">
        <v>12</v>
      </c>
      <c r="I11" s="92">
        <v>25</v>
      </c>
      <c r="J11" s="92">
        <v>0</v>
      </c>
    </row>
    <row r="12" spans="1:10" ht="20.25" customHeight="1" x14ac:dyDescent="0.25">
      <c r="A12" s="485">
        <v>2</v>
      </c>
      <c r="B12" s="238" t="s">
        <v>81</v>
      </c>
      <c r="C12" s="250">
        <f>C13+C14</f>
        <v>26</v>
      </c>
      <c r="D12" s="250">
        <f t="shared" ref="D12:J12" si="4">D13+D14</f>
        <v>10</v>
      </c>
      <c r="E12" s="250">
        <f t="shared" si="4"/>
        <v>29</v>
      </c>
      <c r="F12" s="250">
        <f t="shared" si="4"/>
        <v>0</v>
      </c>
      <c r="G12" s="250">
        <f t="shared" si="4"/>
        <v>0</v>
      </c>
      <c r="H12" s="250">
        <f t="shared" si="4"/>
        <v>15</v>
      </c>
      <c r="I12" s="250">
        <f t="shared" si="4"/>
        <v>37</v>
      </c>
      <c r="J12" s="250">
        <f t="shared" si="4"/>
        <v>0</v>
      </c>
    </row>
    <row r="13" spans="1:10" ht="20.25" customHeight="1" x14ac:dyDescent="0.25">
      <c r="A13" s="485"/>
      <c r="B13" s="91" t="s">
        <v>118</v>
      </c>
      <c r="C13" s="92">
        <v>8</v>
      </c>
      <c r="D13" s="92">
        <v>3</v>
      </c>
      <c r="E13" s="92">
        <v>14</v>
      </c>
      <c r="F13" s="92">
        <v>0</v>
      </c>
      <c r="G13" s="92">
        <v>0</v>
      </c>
      <c r="H13" s="92">
        <v>6</v>
      </c>
      <c r="I13" s="92">
        <v>18</v>
      </c>
      <c r="J13" s="92">
        <v>0</v>
      </c>
    </row>
    <row r="14" spans="1:10" ht="20.25" customHeight="1" x14ac:dyDescent="0.25">
      <c r="A14" s="485"/>
      <c r="B14" s="91" t="s">
        <v>119</v>
      </c>
      <c r="C14" s="92">
        <v>18</v>
      </c>
      <c r="D14" s="92">
        <v>7</v>
      </c>
      <c r="E14" s="92">
        <v>15</v>
      </c>
      <c r="F14" s="92"/>
      <c r="G14" s="92"/>
      <c r="H14" s="92">
        <v>9</v>
      </c>
      <c r="I14" s="92">
        <v>19</v>
      </c>
      <c r="J14" s="92"/>
    </row>
    <row r="15" spans="1:10" ht="20.25" customHeight="1" x14ac:dyDescent="0.25">
      <c r="A15" s="485">
        <v>3</v>
      </c>
      <c r="B15" s="238" t="s">
        <v>82</v>
      </c>
      <c r="C15" s="250">
        <f>C16+C17</f>
        <v>7</v>
      </c>
      <c r="D15" s="250">
        <f t="shared" ref="D15:J15" si="5">D16+D17</f>
        <v>0</v>
      </c>
      <c r="E15" s="250">
        <f t="shared" si="5"/>
        <v>2</v>
      </c>
      <c r="F15" s="250">
        <f t="shared" si="5"/>
        <v>5</v>
      </c>
      <c r="G15" s="250">
        <f t="shared" si="5"/>
        <v>0</v>
      </c>
      <c r="H15" s="250">
        <f t="shared" si="5"/>
        <v>0</v>
      </c>
      <c r="I15" s="250">
        <f t="shared" si="5"/>
        <v>6</v>
      </c>
      <c r="J15" s="250">
        <f t="shared" si="5"/>
        <v>0</v>
      </c>
    </row>
    <row r="16" spans="1:10" ht="20.25" customHeight="1" x14ac:dyDescent="0.25">
      <c r="A16" s="485"/>
      <c r="B16" s="91" t="s">
        <v>118</v>
      </c>
      <c r="C16" s="92">
        <v>7</v>
      </c>
      <c r="D16" s="92">
        <v>0</v>
      </c>
      <c r="E16" s="92">
        <v>2</v>
      </c>
      <c r="F16" s="92">
        <v>5</v>
      </c>
      <c r="G16" s="92">
        <v>0</v>
      </c>
      <c r="H16" s="92">
        <v>0</v>
      </c>
      <c r="I16" s="92">
        <v>6</v>
      </c>
      <c r="J16" s="92">
        <v>0</v>
      </c>
    </row>
    <row r="17" spans="1:10" ht="20.25" customHeight="1" x14ac:dyDescent="0.25">
      <c r="A17" s="485"/>
      <c r="B17" s="91" t="s">
        <v>119</v>
      </c>
      <c r="C17" s="92"/>
      <c r="D17" s="92"/>
      <c r="E17" s="92"/>
      <c r="F17" s="92"/>
      <c r="G17" s="92"/>
      <c r="H17" s="92"/>
      <c r="I17" s="92"/>
      <c r="J17" s="92"/>
    </row>
    <row r="18" spans="1:10" s="32" customFormat="1" ht="20.25" customHeight="1" x14ac:dyDescent="0.25">
      <c r="A18" s="480">
        <v>4</v>
      </c>
      <c r="B18" s="241" t="s">
        <v>83</v>
      </c>
      <c r="C18" s="242">
        <f>C19+C20</f>
        <v>13</v>
      </c>
      <c r="D18" s="242">
        <f t="shared" ref="D18:J18" si="6">D19+D20</f>
        <v>2</v>
      </c>
      <c r="E18" s="242">
        <f t="shared" si="6"/>
        <v>6</v>
      </c>
      <c r="F18" s="242">
        <f t="shared" si="6"/>
        <v>2</v>
      </c>
      <c r="G18" s="242">
        <f t="shared" si="6"/>
        <v>1</v>
      </c>
      <c r="H18" s="242">
        <f t="shared" si="6"/>
        <v>8</v>
      </c>
      <c r="I18" s="242">
        <f t="shared" si="6"/>
        <v>8</v>
      </c>
      <c r="J18" s="242">
        <f t="shared" si="6"/>
        <v>7</v>
      </c>
    </row>
    <row r="19" spans="1:10" s="32" customFormat="1" ht="20.25" customHeight="1" x14ac:dyDescent="0.25">
      <c r="A19" s="480"/>
      <c r="B19" s="86" t="s">
        <v>118</v>
      </c>
      <c r="C19" s="88">
        <v>3</v>
      </c>
      <c r="D19" s="88">
        <v>1</v>
      </c>
      <c r="E19" s="88">
        <v>5</v>
      </c>
      <c r="F19" s="88">
        <v>1</v>
      </c>
      <c r="G19" s="88">
        <v>1</v>
      </c>
      <c r="H19" s="88">
        <v>2</v>
      </c>
      <c r="I19" s="88">
        <v>6</v>
      </c>
      <c r="J19" s="88">
        <v>4</v>
      </c>
    </row>
    <row r="20" spans="1:10" s="32" customFormat="1" ht="20.25" customHeight="1" x14ac:dyDescent="0.25">
      <c r="A20" s="480"/>
      <c r="B20" s="86" t="s">
        <v>119</v>
      </c>
      <c r="C20" s="88">
        <v>10</v>
      </c>
      <c r="D20" s="88">
        <v>1</v>
      </c>
      <c r="E20" s="88">
        <v>1</v>
      </c>
      <c r="F20" s="88">
        <v>1</v>
      </c>
      <c r="G20" s="88">
        <v>0</v>
      </c>
      <c r="H20" s="88">
        <v>6</v>
      </c>
      <c r="I20" s="88">
        <v>2</v>
      </c>
      <c r="J20" s="88">
        <v>3</v>
      </c>
    </row>
    <row r="21" spans="1:10" ht="20.25" customHeight="1" x14ac:dyDescent="0.25">
      <c r="A21" s="485">
        <v>5</v>
      </c>
      <c r="B21" s="238" t="s">
        <v>84</v>
      </c>
      <c r="C21" s="250">
        <f>C22+C23</f>
        <v>349</v>
      </c>
      <c r="D21" s="250">
        <f t="shared" ref="D21:J21" si="7">D22+D23</f>
        <v>2271</v>
      </c>
      <c r="E21" s="250">
        <f t="shared" si="7"/>
        <v>525</v>
      </c>
      <c r="F21" s="250">
        <f t="shared" si="7"/>
        <v>908</v>
      </c>
      <c r="G21" s="250">
        <f t="shared" si="7"/>
        <v>1856</v>
      </c>
      <c r="H21" s="250">
        <f t="shared" si="7"/>
        <v>1867</v>
      </c>
      <c r="I21" s="250">
        <f t="shared" si="7"/>
        <v>475</v>
      </c>
      <c r="J21" s="250">
        <f t="shared" si="7"/>
        <v>0</v>
      </c>
    </row>
    <row r="22" spans="1:10" ht="20.25" customHeight="1" x14ac:dyDescent="0.25">
      <c r="A22" s="485"/>
      <c r="B22" s="91" t="s">
        <v>118</v>
      </c>
      <c r="C22" s="88">
        <v>10</v>
      </c>
      <c r="D22" s="88">
        <v>10</v>
      </c>
      <c r="E22" s="88">
        <v>5</v>
      </c>
      <c r="F22" s="88">
        <v>10</v>
      </c>
      <c r="G22" s="88">
        <v>10</v>
      </c>
      <c r="H22" s="88">
        <v>5</v>
      </c>
      <c r="I22" s="88">
        <v>5</v>
      </c>
      <c r="J22" s="88"/>
    </row>
    <row r="23" spans="1:10" ht="20.25" customHeight="1" x14ac:dyDescent="0.25">
      <c r="A23" s="485"/>
      <c r="B23" s="91" t="s">
        <v>119</v>
      </c>
      <c r="C23" s="88">
        <v>339</v>
      </c>
      <c r="D23" s="88">
        <v>2261</v>
      </c>
      <c r="E23" s="88">
        <v>520</v>
      </c>
      <c r="F23" s="88">
        <v>898</v>
      </c>
      <c r="G23" s="88">
        <v>1846</v>
      </c>
      <c r="H23" s="88">
        <v>1862</v>
      </c>
      <c r="I23" s="88">
        <v>470</v>
      </c>
      <c r="J23" s="88"/>
    </row>
    <row r="24" spans="1:10" s="32" customFormat="1" ht="20.25" customHeight="1" x14ac:dyDescent="0.25">
      <c r="A24" s="480">
        <v>6</v>
      </c>
      <c r="B24" s="243" t="s">
        <v>85</v>
      </c>
      <c r="C24" s="242">
        <f>C25+C26</f>
        <v>0</v>
      </c>
      <c r="D24" s="242">
        <f t="shared" ref="D24:J24" si="8">D25+D26</f>
        <v>0</v>
      </c>
      <c r="E24" s="242">
        <f t="shared" si="8"/>
        <v>6</v>
      </c>
      <c r="F24" s="242">
        <f t="shared" si="8"/>
        <v>0</v>
      </c>
      <c r="G24" s="242">
        <f t="shared" si="8"/>
        <v>29</v>
      </c>
      <c r="H24" s="242">
        <f t="shared" si="8"/>
        <v>33</v>
      </c>
      <c r="I24" s="242">
        <f t="shared" si="8"/>
        <v>4</v>
      </c>
      <c r="J24" s="242">
        <f t="shared" si="8"/>
        <v>0</v>
      </c>
    </row>
    <row r="25" spans="1:10" s="32" customFormat="1" ht="20.25" customHeight="1" x14ac:dyDescent="0.25">
      <c r="A25" s="480"/>
      <c r="B25" s="86" t="s">
        <v>118</v>
      </c>
      <c r="C25" s="88">
        <v>0</v>
      </c>
      <c r="D25" s="88">
        <v>0</v>
      </c>
      <c r="E25" s="88">
        <v>6</v>
      </c>
      <c r="F25" s="88">
        <v>0</v>
      </c>
      <c r="G25" s="88">
        <v>28</v>
      </c>
      <c r="H25" s="88">
        <v>24</v>
      </c>
      <c r="I25" s="88">
        <v>2</v>
      </c>
      <c r="J25" s="88">
        <v>0</v>
      </c>
    </row>
    <row r="26" spans="1:10" s="32" customFormat="1" ht="20.25" customHeight="1" x14ac:dyDescent="0.25">
      <c r="A26" s="480"/>
      <c r="B26" s="86" t="s">
        <v>119</v>
      </c>
      <c r="C26" s="88">
        <v>0</v>
      </c>
      <c r="D26" s="88">
        <v>0</v>
      </c>
      <c r="E26" s="88">
        <v>0</v>
      </c>
      <c r="F26" s="88">
        <v>0</v>
      </c>
      <c r="G26" s="88">
        <v>1</v>
      </c>
      <c r="H26" s="88">
        <v>9</v>
      </c>
      <c r="I26" s="88">
        <v>2</v>
      </c>
      <c r="J26" s="88">
        <v>0</v>
      </c>
    </row>
    <row r="27" spans="1:10" s="32" customFormat="1" ht="20.25" customHeight="1" x14ac:dyDescent="0.25">
      <c r="A27" s="480">
        <v>7</v>
      </c>
      <c r="B27" s="241" t="s">
        <v>86</v>
      </c>
      <c r="C27" s="242">
        <f>C28+C29</f>
        <v>6</v>
      </c>
      <c r="D27" s="242">
        <f t="shared" ref="D27:J27" si="9">D28+D29</f>
        <v>8</v>
      </c>
      <c r="E27" s="242">
        <f t="shared" si="9"/>
        <v>7</v>
      </c>
      <c r="F27" s="242">
        <f t="shared" si="9"/>
        <v>1</v>
      </c>
      <c r="G27" s="242">
        <f t="shared" si="9"/>
        <v>3</v>
      </c>
      <c r="H27" s="242">
        <f t="shared" si="9"/>
        <v>0</v>
      </c>
      <c r="I27" s="242">
        <f t="shared" si="9"/>
        <v>6</v>
      </c>
      <c r="J27" s="242">
        <f t="shared" si="9"/>
        <v>0</v>
      </c>
    </row>
    <row r="28" spans="1:10" s="32" customFormat="1" ht="20.25" customHeight="1" x14ac:dyDescent="0.25">
      <c r="A28" s="480"/>
      <c r="B28" s="86" t="s">
        <v>118</v>
      </c>
      <c r="C28" s="88">
        <v>5</v>
      </c>
      <c r="D28" s="88">
        <v>7</v>
      </c>
      <c r="E28" s="88">
        <v>6</v>
      </c>
      <c r="F28" s="88">
        <v>1</v>
      </c>
      <c r="G28" s="88">
        <v>3</v>
      </c>
      <c r="H28" s="88">
        <v>0</v>
      </c>
      <c r="I28" s="88">
        <v>5</v>
      </c>
      <c r="J28" s="88">
        <v>0</v>
      </c>
    </row>
    <row r="29" spans="1:10" s="32" customFormat="1" ht="20.25" customHeight="1" x14ac:dyDescent="0.25">
      <c r="A29" s="480"/>
      <c r="B29" s="86" t="s">
        <v>119</v>
      </c>
      <c r="C29" s="88">
        <v>1</v>
      </c>
      <c r="D29" s="88">
        <v>1</v>
      </c>
      <c r="E29" s="88">
        <v>1</v>
      </c>
      <c r="F29" s="88"/>
      <c r="G29" s="88"/>
      <c r="H29" s="88"/>
      <c r="I29" s="88">
        <v>1</v>
      </c>
      <c r="J29" s="244"/>
    </row>
    <row r="30" spans="1:10" s="32" customFormat="1" ht="20.25" customHeight="1" x14ac:dyDescent="0.25">
      <c r="A30" s="480">
        <v>8</v>
      </c>
      <c r="B30" s="241" t="s">
        <v>87</v>
      </c>
      <c r="C30" s="242">
        <f>C31+C32</f>
        <v>179</v>
      </c>
      <c r="D30" s="242">
        <f t="shared" ref="D30:J30" si="10">D31+D32</f>
        <v>92</v>
      </c>
      <c r="E30" s="242">
        <f t="shared" si="10"/>
        <v>36</v>
      </c>
      <c r="F30" s="242">
        <f t="shared" si="10"/>
        <v>115</v>
      </c>
      <c r="G30" s="242">
        <f t="shared" si="10"/>
        <v>104</v>
      </c>
      <c r="H30" s="242">
        <f t="shared" si="10"/>
        <v>185</v>
      </c>
      <c r="I30" s="242">
        <f t="shared" si="10"/>
        <v>43</v>
      </c>
      <c r="J30" s="242">
        <f t="shared" si="10"/>
        <v>14</v>
      </c>
    </row>
    <row r="31" spans="1:10" s="32" customFormat="1" ht="20.25" customHeight="1" x14ac:dyDescent="0.25">
      <c r="A31" s="480"/>
      <c r="B31" s="86" t="s">
        <v>118</v>
      </c>
      <c r="C31" s="88">
        <v>4</v>
      </c>
      <c r="D31" s="88">
        <v>1</v>
      </c>
      <c r="E31" s="88">
        <v>14</v>
      </c>
      <c r="F31" s="88">
        <v>2</v>
      </c>
      <c r="G31" s="88">
        <v>4</v>
      </c>
      <c r="H31" s="88">
        <v>1</v>
      </c>
      <c r="I31" s="88">
        <v>15</v>
      </c>
      <c r="J31" s="88">
        <v>0</v>
      </c>
    </row>
    <row r="32" spans="1:10" s="32" customFormat="1" ht="20.25" customHeight="1" x14ac:dyDescent="0.25">
      <c r="A32" s="480"/>
      <c r="B32" s="86" t="s">
        <v>119</v>
      </c>
      <c r="C32" s="88">
        <v>175</v>
      </c>
      <c r="D32" s="88">
        <v>91</v>
      </c>
      <c r="E32" s="88">
        <v>22</v>
      </c>
      <c r="F32" s="88">
        <v>113</v>
      </c>
      <c r="G32" s="88">
        <v>100</v>
      </c>
      <c r="H32" s="88">
        <v>184</v>
      </c>
      <c r="I32" s="88">
        <v>28</v>
      </c>
      <c r="J32" s="88">
        <v>14</v>
      </c>
    </row>
    <row r="33" spans="1:10" s="32" customFormat="1" ht="20.25" customHeight="1" x14ac:dyDescent="0.25">
      <c r="A33" s="480">
        <v>9</v>
      </c>
      <c r="B33" s="241" t="s">
        <v>88</v>
      </c>
      <c r="C33" s="242">
        <f>C34+C35</f>
        <v>3</v>
      </c>
      <c r="D33" s="242">
        <f t="shared" ref="D33:J33" si="11">D34+D35</f>
        <v>2</v>
      </c>
      <c r="E33" s="242">
        <f t="shared" si="11"/>
        <v>6</v>
      </c>
      <c r="F33" s="242">
        <f t="shared" si="11"/>
        <v>0</v>
      </c>
      <c r="G33" s="242">
        <f t="shared" si="11"/>
        <v>1</v>
      </c>
      <c r="H33" s="242">
        <f t="shared" si="11"/>
        <v>0</v>
      </c>
      <c r="I33" s="242">
        <f t="shared" si="11"/>
        <v>1</v>
      </c>
      <c r="J33" s="242">
        <f t="shared" si="11"/>
        <v>0</v>
      </c>
    </row>
    <row r="34" spans="1:10" s="32" customFormat="1" ht="20.25" customHeight="1" x14ac:dyDescent="0.25">
      <c r="A34" s="480"/>
      <c r="B34" s="86" t="s">
        <v>118</v>
      </c>
      <c r="C34" s="88">
        <v>2</v>
      </c>
      <c r="D34" s="88">
        <v>0</v>
      </c>
      <c r="E34" s="88">
        <v>2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</row>
    <row r="35" spans="1:10" s="32" customFormat="1" ht="20.25" customHeight="1" x14ac:dyDescent="0.25">
      <c r="A35" s="486"/>
      <c r="B35" s="245" t="s">
        <v>119</v>
      </c>
      <c r="C35" s="213">
        <v>1</v>
      </c>
      <c r="D35" s="213">
        <v>2</v>
      </c>
      <c r="E35" s="213">
        <v>4</v>
      </c>
      <c r="F35" s="213">
        <v>0</v>
      </c>
      <c r="G35" s="213">
        <v>1</v>
      </c>
      <c r="H35" s="213">
        <v>0</v>
      </c>
      <c r="I35" s="213">
        <v>1</v>
      </c>
      <c r="J35" s="213">
        <v>0</v>
      </c>
    </row>
    <row r="36" spans="1:10" s="32" customFormat="1" ht="20.25" customHeight="1" x14ac:dyDescent="0.25">
      <c r="A36" s="477" t="s">
        <v>10</v>
      </c>
      <c r="B36" s="39" t="s">
        <v>121</v>
      </c>
      <c r="C36" s="33">
        <f>C37+C38</f>
        <v>10000</v>
      </c>
      <c r="D36" s="33">
        <f t="shared" ref="D36:J36" si="12">D37+D38</f>
        <v>25128</v>
      </c>
      <c r="E36" s="33">
        <f t="shared" si="12"/>
        <v>3514</v>
      </c>
      <c r="F36" s="33">
        <f t="shared" si="12"/>
        <v>10231</v>
      </c>
      <c r="G36" s="33">
        <f t="shared" si="12"/>
        <v>19712</v>
      </c>
      <c r="H36" s="33">
        <f t="shared" si="12"/>
        <v>21304</v>
      </c>
      <c r="I36" s="33">
        <f t="shared" si="12"/>
        <v>3045</v>
      </c>
      <c r="J36" s="33">
        <f t="shared" si="12"/>
        <v>1680</v>
      </c>
    </row>
    <row r="37" spans="1:10" s="32" customFormat="1" ht="20.25" customHeight="1" x14ac:dyDescent="0.25">
      <c r="A37" s="478"/>
      <c r="B37" s="40" t="s">
        <v>118</v>
      </c>
      <c r="C37" s="34">
        <f t="shared" ref="C37:I37" si="13">C40+C43+C46+C49+C52+C55+C58+C61+C64+C67+C70+C73</f>
        <v>6353</v>
      </c>
      <c r="D37" s="34">
        <f t="shared" si="13"/>
        <v>15151</v>
      </c>
      <c r="E37" s="34">
        <f t="shared" si="13"/>
        <v>2325</v>
      </c>
      <c r="F37" s="34">
        <f t="shared" si="13"/>
        <v>6225</v>
      </c>
      <c r="G37" s="34">
        <f t="shared" si="13"/>
        <v>12192</v>
      </c>
      <c r="H37" s="34">
        <f t="shared" si="13"/>
        <v>12928</v>
      </c>
      <c r="I37" s="34">
        <f t="shared" si="13"/>
        <v>1822</v>
      </c>
      <c r="J37" s="34">
        <f t="shared" ref="J37" si="14">J40+J43+J46+J49+J52+J55+J58+J61+J64+J67+J70+J73</f>
        <v>1292</v>
      </c>
    </row>
    <row r="38" spans="1:10" s="32" customFormat="1" ht="20.25" customHeight="1" x14ac:dyDescent="0.25">
      <c r="A38" s="479"/>
      <c r="B38" s="41" t="s">
        <v>119</v>
      </c>
      <c r="C38" s="34">
        <f>C41+C44+C47+C50+C53+C56+C59+C62+C65+C68+C71+C74</f>
        <v>3647</v>
      </c>
      <c r="D38" s="34">
        <f t="shared" ref="D38:J38" si="15">D41+D44+D47+D50+D53+D56+D59+D62+D65+D68+D71+D74</f>
        <v>9977</v>
      </c>
      <c r="E38" s="34">
        <f t="shared" si="15"/>
        <v>1189</v>
      </c>
      <c r="F38" s="34">
        <f t="shared" si="15"/>
        <v>4006</v>
      </c>
      <c r="G38" s="34">
        <f t="shared" si="15"/>
        <v>7520</v>
      </c>
      <c r="H38" s="34">
        <f t="shared" si="15"/>
        <v>8376</v>
      </c>
      <c r="I38" s="34">
        <f t="shared" si="15"/>
        <v>1223</v>
      </c>
      <c r="J38" s="34">
        <f t="shared" si="15"/>
        <v>388</v>
      </c>
    </row>
    <row r="39" spans="1:10" s="32" customFormat="1" ht="20.25" customHeight="1" x14ac:dyDescent="0.25">
      <c r="A39" s="493">
        <v>1</v>
      </c>
      <c r="B39" s="246" t="s">
        <v>92</v>
      </c>
      <c r="C39" s="247">
        <f>C40+C41</f>
        <v>132</v>
      </c>
      <c r="D39" s="247">
        <f t="shared" ref="D39:J39" si="16">D40+D41</f>
        <v>34</v>
      </c>
      <c r="E39" s="247">
        <f t="shared" si="16"/>
        <v>20</v>
      </c>
      <c r="F39" s="247">
        <f t="shared" si="16"/>
        <v>26</v>
      </c>
      <c r="G39" s="247">
        <f t="shared" si="16"/>
        <v>28</v>
      </c>
      <c r="H39" s="247">
        <f t="shared" si="16"/>
        <v>28</v>
      </c>
      <c r="I39" s="247">
        <f t="shared" si="16"/>
        <v>45</v>
      </c>
      <c r="J39" s="247">
        <f t="shared" si="16"/>
        <v>29</v>
      </c>
    </row>
    <row r="40" spans="1:10" s="32" customFormat="1" ht="20.25" customHeight="1" x14ac:dyDescent="0.25">
      <c r="A40" s="480"/>
      <c r="B40" s="86" t="s">
        <v>118</v>
      </c>
      <c r="C40" s="88">
        <v>37</v>
      </c>
      <c r="D40" s="88">
        <v>9</v>
      </c>
      <c r="E40" s="88">
        <v>9</v>
      </c>
      <c r="F40" s="88">
        <v>10</v>
      </c>
      <c r="G40" s="88">
        <v>13</v>
      </c>
      <c r="H40" s="88">
        <v>4</v>
      </c>
      <c r="I40" s="88">
        <v>16</v>
      </c>
      <c r="J40" s="88">
        <v>7</v>
      </c>
    </row>
    <row r="41" spans="1:10" s="32" customFormat="1" ht="20.25" customHeight="1" x14ac:dyDescent="0.25">
      <c r="A41" s="480"/>
      <c r="B41" s="86" t="s">
        <v>119</v>
      </c>
      <c r="C41" s="88">
        <v>95</v>
      </c>
      <c r="D41" s="88">
        <v>25</v>
      </c>
      <c r="E41" s="88">
        <v>11</v>
      </c>
      <c r="F41" s="88">
        <v>16</v>
      </c>
      <c r="G41" s="88">
        <v>15</v>
      </c>
      <c r="H41" s="88">
        <v>24</v>
      </c>
      <c r="I41" s="88">
        <v>29</v>
      </c>
      <c r="J41" s="88">
        <v>22</v>
      </c>
    </row>
    <row r="42" spans="1:10" ht="20.25" customHeight="1" x14ac:dyDescent="0.25">
      <c r="A42" s="485">
        <v>2</v>
      </c>
      <c r="B42" s="238" t="s">
        <v>81</v>
      </c>
      <c r="C42" s="250">
        <f>C43+C44</f>
        <v>1178</v>
      </c>
      <c r="D42" s="250">
        <f t="shared" ref="D42:J42" si="17">D43+D44</f>
        <v>2339</v>
      </c>
      <c r="E42" s="250">
        <f t="shared" si="17"/>
        <v>322</v>
      </c>
      <c r="F42" s="250">
        <f t="shared" si="17"/>
        <v>1136</v>
      </c>
      <c r="G42" s="250">
        <f t="shared" si="17"/>
        <v>2104</v>
      </c>
      <c r="H42" s="250">
        <f t="shared" si="17"/>
        <v>1698</v>
      </c>
      <c r="I42" s="250">
        <f t="shared" si="17"/>
        <v>231</v>
      </c>
      <c r="J42" s="250">
        <f t="shared" si="17"/>
        <v>388</v>
      </c>
    </row>
    <row r="43" spans="1:10" ht="20.25" customHeight="1" x14ac:dyDescent="0.25">
      <c r="A43" s="485"/>
      <c r="B43" s="91" t="s">
        <v>118</v>
      </c>
      <c r="C43" s="88">
        <v>826</v>
      </c>
      <c r="D43" s="88">
        <v>1637</v>
      </c>
      <c r="E43" s="88">
        <v>250</v>
      </c>
      <c r="F43" s="88">
        <v>904</v>
      </c>
      <c r="G43" s="88">
        <v>1599</v>
      </c>
      <c r="H43" s="88">
        <v>1129</v>
      </c>
      <c r="I43" s="88">
        <v>166</v>
      </c>
      <c r="J43" s="88">
        <v>388</v>
      </c>
    </row>
    <row r="44" spans="1:10" ht="20.25" customHeight="1" x14ac:dyDescent="0.25">
      <c r="A44" s="485"/>
      <c r="B44" s="91" t="s">
        <v>119</v>
      </c>
      <c r="C44" s="88">
        <v>352</v>
      </c>
      <c r="D44" s="88">
        <v>702</v>
      </c>
      <c r="E44" s="88">
        <v>72</v>
      </c>
      <c r="F44" s="88">
        <v>232</v>
      </c>
      <c r="G44" s="88">
        <v>505</v>
      </c>
      <c r="H44" s="88">
        <v>569</v>
      </c>
      <c r="I44" s="88">
        <v>65</v>
      </c>
      <c r="J44" s="88">
        <v>0</v>
      </c>
    </row>
    <row r="45" spans="1:10" ht="20.25" customHeight="1" x14ac:dyDescent="0.25">
      <c r="A45" s="485">
        <v>3</v>
      </c>
      <c r="B45" s="238" t="s">
        <v>82</v>
      </c>
      <c r="C45" s="250">
        <f t="shared" ref="C45:I45" si="18">C46+C47</f>
        <v>873</v>
      </c>
      <c r="D45" s="250">
        <f t="shared" si="18"/>
        <v>1906</v>
      </c>
      <c r="E45" s="250">
        <f t="shared" si="18"/>
        <v>355</v>
      </c>
      <c r="F45" s="250">
        <f t="shared" si="18"/>
        <v>417</v>
      </c>
      <c r="G45" s="250">
        <f t="shared" si="18"/>
        <v>1130</v>
      </c>
      <c r="H45" s="250">
        <f t="shared" si="18"/>
        <v>1776</v>
      </c>
      <c r="I45" s="250">
        <f t="shared" si="18"/>
        <v>230</v>
      </c>
      <c r="J45" s="250">
        <f t="shared" ref="J45" si="19">J46+J47</f>
        <v>170</v>
      </c>
    </row>
    <row r="46" spans="1:10" ht="20.25" customHeight="1" x14ac:dyDescent="0.25">
      <c r="A46" s="485"/>
      <c r="B46" s="91" t="s">
        <v>118</v>
      </c>
      <c r="C46" s="92">
        <v>593</v>
      </c>
      <c r="D46" s="92">
        <v>1436</v>
      </c>
      <c r="E46" s="92">
        <v>263</v>
      </c>
      <c r="F46" s="92">
        <v>282</v>
      </c>
      <c r="G46" s="92">
        <v>833</v>
      </c>
      <c r="H46" s="92">
        <v>1345</v>
      </c>
      <c r="I46" s="92">
        <v>123</v>
      </c>
      <c r="J46" s="92">
        <v>111</v>
      </c>
    </row>
    <row r="47" spans="1:10" ht="20.25" customHeight="1" x14ac:dyDescent="0.25">
      <c r="A47" s="485"/>
      <c r="B47" s="91" t="s">
        <v>119</v>
      </c>
      <c r="C47" s="92">
        <v>280</v>
      </c>
      <c r="D47" s="92">
        <v>470</v>
      </c>
      <c r="E47" s="92">
        <v>92</v>
      </c>
      <c r="F47" s="92">
        <v>135</v>
      </c>
      <c r="G47" s="92">
        <v>297</v>
      </c>
      <c r="H47" s="92">
        <v>431</v>
      </c>
      <c r="I47" s="92">
        <v>107</v>
      </c>
      <c r="J47" s="92">
        <v>59</v>
      </c>
    </row>
    <row r="48" spans="1:10" s="32" customFormat="1" ht="20.25" customHeight="1" x14ac:dyDescent="0.25">
      <c r="A48" s="480">
        <v>4</v>
      </c>
      <c r="B48" s="248" t="s">
        <v>83</v>
      </c>
      <c r="C48" s="242">
        <f>C49+C50</f>
        <v>144</v>
      </c>
      <c r="D48" s="242">
        <f t="shared" ref="D48:J48" si="20">D49+D50</f>
        <v>243</v>
      </c>
      <c r="E48" s="242">
        <f t="shared" si="20"/>
        <v>162</v>
      </c>
      <c r="F48" s="242">
        <f t="shared" si="20"/>
        <v>446</v>
      </c>
      <c r="G48" s="242">
        <f t="shared" si="20"/>
        <v>780</v>
      </c>
      <c r="H48" s="242">
        <f t="shared" si="20"/>
        <v>855</v>
      </c>
      <c r="I48" s="242">
        <f t="shared" si="20"/>
        <v>250</v>
      </c>
      <c r="J48" s="242">
        <f t="shared" si="20"/>
        <v>132</v>
      </c>
    </row>
    <row r="49" spans="1:10" s="32" customFormat="1" ht="20.25" customHeight="1" x14ac:dyDescent="0.25">
      <c r="A49" s="480"/>
      <c r="B49" s="86" t="s">
        <v>118</v>
      </c>
      <c r="C49" s="88">
        <v>99</v>
      </c>
      <c r="D49" s="88">
        <v>147</v>
      </c>
      <c r="E49" s="88">
        <v>118</v>
      </c>
      <c r="F49" s="88">
        <v>268</v>
      </c>
      <c r="G49" s="88">
        <v>370</v>
      </c>
      <c r="H49" s="88">
        <v>419</v>
      </c>
      <c r="I49" s="88">
        <v>162</v>
      </c>
      <c r="J49" s="88">
        <v>104</v>
      </c>
    </row>
    <row r="50" spans="1:10" s="32" customFormat="1" ht="20.25" customHeight="1" x14ac:dyDescent="0.25">
      <c r="A50" s="480"/>
      <c r="B50" s="86" t="s">
        <v>119</v>
      </c>
      <c r="C50" s="88">
        <v>45</v>
      </c>
      <c r="D50" s="88">
        <v>96</v>
      </c>
      <c r="E50" s="88">
        <v>44</v>
      </c>
      <c r="F50" s="88">
        <v>178</v>
      </c>
      <c r="G50" s="88">
        <v>410</v>
      </c>
      <c r="H50" s="88">
        <v>436</v>
      </c>
      <c r="I50" s="88">
        <v>88</v>
      </c>
      <c r="J50" s="88">
        <v>28</v>
      </c>
    </row>
    <row r="51" spans="1:10" ht="20.25" customHeight="1" x14ac:dyDescent="0.25">
      <c r="A51" s="485">
        <v>5</v>
      </c>
      <c r="B51" s="249" t="s">
        <v>89</v>
      </c>
      <c r="C51" s="250">
        <f>C52+C53</f>
        <v>734</v>
      </c>
      <c r="D51" s="250">
        <f t="shared" ref="D51:J51" si="21">D52+D53</f>
        <v>1039</v>
      </c>
      <c r="E51" s="250">
        <f t="shared" si="21"/>
        <v>216</v>
      </c>
      <c r="F51" s="250">
        <f t="shared" si="21"/>
        <v>525</v>
      </c>
      <c r="G51" s="250">
        <f t="shared" si="21"/>
        <v>1415</v>
      </c>
      <c r="H51" s="250">
        <f t="shared" si="21"/>
        <v>1596</v>
      </c>
      <c r="I51" s="250">
        <f t="shared" si="21"/>
        <v>186</v>
      </c>
      <c r="J51" s="250">
        <f t="shared" si="21"/>
        <v>103</v>
      </c>
    </row>
    <row r="52" spans="1:10" ht="20.25" customHeight="1" x14ac:dyDescent="0.25">
      <c r="A52" s="485"/>
      <c r="B52" s="91" t="s">
        <v>118</v>
      </c>
      <c r="C52" s="92">
        <v>634</v>
      </c>
      <c r="D52" s="92">
        <v>859</v>
      </c>
      <c r="E52" s="92">
        <v>209</v>
      </c>
      <c r="F52" s="92">
        <v>442</v>
      </c>
      <c r="G52" s="92">
        <v>1219</v>
      </c>
      <c r="H52" s="92">
        <v>1293</v>
      </c>
      <c r="I52" s="92">
        <v>167</v>
      </c>
      <c r="J52" s="92">
        <v>99</v>
      </c>
    </row>
    <row r="53" spans="1:10" ht="20.25" customHeight="1" x14ac:dyDescent="0.25">
      <c r="A53" s="485"/>
      <c r="B53" s="91" t="s">
        <v>119</v>
      </c>
      <c r="C53" s="92">
        <v>100</v>
      </c>
      <c r="D53" s="92">
        <v>180</v>
      </c>
      <c r="E53" s="92">
        <v>7</v>
      </c>
      <c r="F53" s="92">
        <v>83</v>
      </c>
      <c r="G53" s="92">
        <v>196</v>
      </c>
      <c r="H53" s="92">
        <v>303</v>
      </c>
      <c r="I53" s="92">
        <v>19</v>
      </c>
      <c r="J53" s="92">
        <v>4</v>
      </c>
    </row>
    <row r="54" spans="1:10" ht="20.25" customHeight="1" x14ac:dyDescent="0.25">
      <c r="A54" s="485">
        <v>6</v>
      </c>
      <c r="B54" s="238" t="s">
        <v>84</v>
      </c>
      <c r="C54" s="250">
        <f>C55+C56</f>
        <v>186</v>
      </c>
      <c r="D54" s="250">
        <f t="shared" ref="D54:J54" si="22">D55+D56</f>
        <v>1015</v>
      </c>
      <c r="E54" s="250">
        <f t="shared" si="22"/>
        <v>332</v>
      </c>
      <c r="F54" s="250">
        <f t="shared" si="22"/>
        <v>531</v>
      </c>
      <c r="G54" s="250">
        <f t="shared" si="22"/>
        <v>871</v>
      </c>
      <c r="H54" s="250">
        <f t="shared" si="22"/>
        <v>943</v>
      </c>
      <c r="I54" s="250">
        <f t="shared" si="22"/>
        <v>254</v>
      </c>
      <c r="J54" s="250">
        <f t="shared" si="22"/>
        <v>0</v>
      </c>
    </row>
    <row r="55" spans="1:10" ht="20.25" customHeight="1" x14ac:dyDescent="0.25">
      <c r="A55" s="485"/>
      <c r="B55" s="91" t="s">
        <v>118</v>
      </c>
      <c r="C55" s="92">
        <v>3</v>
      </c>
      <c r="D55" s="92">
        <v>3</v>
      </c>
      <c r="E55" s="92">
        <v>1</v>
      </c>
      <c r="F55" s="92">
        <v>3</v>
      </c>
      <c r="G55" s="92">
        <v>3</v>
      </c>
      <c r="H55" s="92">
        <v>2</v>
      </c>
      <c r="I55" s="92">
        <v>2</v>
      </c>
      <c r="J55" s="92"/>
    </row>
    <row r="56" spans="1:10" ht="20.25" customHeight="1" x14ac:dyDescent="0.25">
      <c r="A56" s="485"/>
      <c r="B56" s="91" t="s">
        <v>119</v>
      </c>
      <c r="C56" s="92">
        <v>183</v>
      </c>
      <c r="D56" s="92">
        <v>1012</v>
      </c>
      <c r="E56" s="92">
        <v>331</v>
      </c>
      <c r="F56" s="92">
        <v>528</v>
      </c>
      <c r="G56" s="92">
        <v>868</v>
      </c>
      <c r="H56" s="92">
        <v>941</v>
      </c>
      <c r="I56" s="92">
        <v>252</v>
      </c>
      <c r="J56" s="92"/>
    </row>
    <row r="57" spans="1:10" ht="20.25" customHeight="1" x14ac:dyDescent="0.25">
      <c r="A57" s="485">
        <v>7</v>
      </c>
      <c r="B57" s="238" t="s">
        <v>85</v>
      </c>
      <c r="C57" s="250">
        <f>C58+C59</f>
        <v>327</v>
      </c>
      <c r="D57" s="250">
        <f t="shared" ref="D57:J57" si="23">D58+D59</f>
        <v>3775</v>
      </c>
      <c r="E57" s="250">
        <f t="shared" si="23"/>
        <v>261</v>
      </c>
      <c r="F57" s="250">
        <f t="shared" si="23"/>
        <v>839</v>
      </c>
      <c r="G57" s="250">
        <f t="shared" si="23"/>
        <v>2602</v>
      </c>
      <c r="H57" s="250">
        <f t="shared" si="23"/>
        <v>1727</v>
      </c>
      <c r="I57" s="250">
        <f t="shared" si="23"/>
        <v>143</v>
      </c>
      <c r="J57" s="250">
        <f t="shared" si="23"/>
        <v>24</v>
      </c>
    </row>
    <row r="58" spans="1:10" ht="20.25" customHeight="1" x14ac:dyDescent="0.25">
      <c r="A58" s="485"/>
      <c r="B58" s="91" t="s">
        <v>118</v>
      </c>
      <c r="C58" s="92">
        <v>221</v>
      </c>
      <c r="D58" s="92">
        <v>2524</v>
      </c>
      <c r="E58" s="92">
        <v>183</v>
      </c>
      <c r="F58" s="92">
        <v>599</v>
      </c>
      <c r="G58" s="92">
        <v>1824</v>
      </c>
      <c r="H58" s="92">
        <v>1230</v>
      </c>
      <c r="I58" s="92">
        <v>102</v>
      </c>
      <c r="J58" s="92">
        <v>13</v>
      </c>
    </row>
    <row r="59" spans="1:10" ht="20.25" customHeight="1" x14ac:dyDescent="0.25">
      <c r="A59" s="485"/>
      <c r="B59" s="91" t="s">
        <v>119</v>
      </c>
      <c r="C59" s="92">
        <v>106</v>
      </c>
      <c r="D59" s="92">
        <v>1251</v>
      </c>
      <c r="E59" s="92">
        <v>78</v>
      </c>
      <c r="F59" s="92">
        <v>240</v>
      </c>
      <c r="G59" s="92">
        <v>778</v>
      </c>
      <c r="H59" s="92">
        <v>497</v>
      </c>
      <c r="I59" s="92">
        <v>41</v>
      </c>
      <c r="J59" s="92">
        <v>11</v>
      </c>
    </row>
    <row r="60" spans="1:10" ht="20.25" customHeight="1" x14ac:dyDescent="0.25">
      <c r="A60" s="485">
        <v>8</v>
      </c>
      <c r="B60" s="249" t="s">
        <v>86</v>
      </c>
      <c r="C60" s="250">
        <f>C61+C62</f>
        <v>3728</v>
      </c>
      <c r="D60" s="250">
        <f t="shared" ref="D60:J60" si="24">D61+D62</f>
        <v>6054</v>
      </c>
      <c r="E60" s="250">
        <f t="shared" si="24"/>
        <v>694</v>
      </c>
      <c r="F60" s="250">
        <f t="shared" si="24"/>
        <v>2266</v>
      </c>
      <c r="G60" s="250">
        <f t="shared" si="24"/>
        <v>5408</v>
      </c>
      <c r="H60" s="250">
        <f t="shared" si="24"/>
        <v>6418</v>
      </c>
      <c r="I60" s="250">
        <f t="shared" si="24"/>
        <v>673</v>
      </c>
      <c r="J60" s="250">
        <f t="shared" si="24"/>
        <v>151</v>
      </c>
    </row>
    <row r="61" spans="1:10" ht="20.25" customHeight="1" x14ac:dyDescent="0.25">
      <c r="A61" s="485"/>
      <c r="B61" s="91" t="s">
        <v>118</v>
      </c>
      <c r="C61" s="92">
        <v>2654</v>
      </c>
      <c r="D61" s="92">
        <v>4037</v>
      </c>
      <c r="E61" s="92">
        <v>520</v>
      </c>
      <c r="F61" s="92">
        <v>1402</v>
      </c>
      <c r="G61" s="92">
        <v>3444</v>
      </c>
      <c r="H61" s="92">
        <v>4064</v>
      </c>
      <c r="I61" s="92">
        <v>503</v>
      </c>
      <c r="J61" s="92">
        <f>110+17</f>
        <v>127</v>
      </c>
    </row>
    <row r="62" spans="1:10" ht="20.25" customHeight="1" x14ac:dyDescent="0.25">
      <c r="A62" s="485"/>
      <c r="B62" s="91" t="s">
        <v>119</v>
      </c>
      <c r="C62" s="92">
        <v>1074</v>
      </c>
      <c r="D62" s="92">
        <v>2017</v>
      </c>
      <c r="E62" s="92">
        <v>174</v>
      </c>
      <c r="F62" s="92">
        <v>864</v>
      </c>
      <c r="G62" s="92">
        <v>1964</v>
      </c>
      <c r="H62" s="92">
        <v>2354</v>
      </c>
      <c r="I62" s="92">
        <v>170</v>
      </c>
      <c r="J62" s="92">
        <v>24</v>
      </c>
    </row>
    <row r="63" spans="1:10" ht="20.25" customHeight="1" x14ac:dyDescent="0.25">
      <c r="A63" s="485">
        <v>9</v>
      </c>
      <c r="B63" s="249" t="s">
        <v>90</v>
      </c>
      <c r="C63" s="250">
        <f>C64+C65</f>
        <v>341</v>
      </c>
      <c r="D63" s="250">
        <f t="shared" ref="D63:J63" si="25">D64+D65</f>
        <v>610</v>
      </c>
      <c r="E63" s="250">
        <f t="shared" si="25"/>
        <v>133</v>
      </c>
      <c r="F63" s="250">
        <f t="shared" si="25"/>
        <v>185</v>
      </c>
      <c r="G63" s="250">
        <f t="shared" si="25"/>
        <v>398</v>
      </c>
      <c r="H63" s="250">
        <f t="shared" si="25"/>
        <v>485</v>
      </c>
      <c r="I63" s="250">
        <f t="shared" si="25"/>
        <v>160</v>
      </c>
      <c r="J63" s="250">
        <f t="shared" si="25"/>
        <v>0</v>
      </c>
    </row>
    <row r="64" spans="1:10" ht="20.25" customHeight="1" x14ac:dyDescent="0.25">
      <c r="A64" s="485"/>
      <c r="B64" s="91" t="s">
        <v>118</v>
      </c>
      <c r="C64" s="92">
        <v>167</v>
      </c>
      <c r="D64" s="92">
        <v>323</v>
      </c>
      <c r="E64" s="92">
        <v>106</v>
      </c>
      <c r="F64" s="92">
        <v>66</v>
      </c>
      <c r="G64" s="92">
        <v>168</v>
      </c>
      <c r="H64" s="92">
        <v>242</v>
      </c>
      <c r="I64" s="92">
        <v>81</v>
      </c>
      <c r="J64" s="92">
        <v>0</v>
      </c>
    </row>
    <row r="65" spans="1:10" ht="20.25" customHeight="1" x14ac:dyDescent="0.25">
      <c r="A65" s="485"/>
      <c r="B65" s="91" t="s">
        <v>119</v>
      </c>
      <c r="C65" s="92">
        <v>174</v>
      </c>
      <c r="D65" s="92">
        <v>287</v>
      </c>
      <c r="E65" s="92">
        <v>27</v>
      </c>
      <c r="F65" s="92">
        <v>119</v>
      </c>
      <c r="G65" s="92">
        <v>230</v>
      </c>
      <c r="H65" s="92">
        <v>243</v>
      </c>
      <c r="I65" s="92">
        <v>79</v>
      </c>
      <c r="J65" s="92">
        <v>0</v>
      </c>
    </row>
    <row r="66" spans="1:10" ht="20.25" customHeight="1" x14ac:dyDescent="0.25">
      <c r="A66" s="485">
        <v>10</v>
      </c>
      <c r="B66" s="249" t="s">
        <v>87</v>
      </c>
      <c r="C66" s="31">
        <f>C67+C68</f>
        <v>208</v>
      </c>
      <c r="D66" s="31">
        <f t="shared" ref="D66:J66" si="26">D67+D68</f>
        <v>909</v>
      </c>
      <c r="E66" s="31">
        <f t="shared" si="26"/>
        <v>331</v>
      </c>
      <c r="F66" s="31">
        <f t="shared" si="26"/>
        <v>564</v>
      </c>
      <c r="G66" s="31">
        <f t="shared" si="26"/>
        <v>1116</v>
      </c>
      <c r="H66" s="31">
        <f t="shared" si="26"/>
        <v>1915</v>
      </c>
      <c r="I66" s="31">
        <f t="shared" si="26"/>
        <v>236</v>
      </c>
      <c r="J66" s="31">
        <f t="shared" si="26"/>
        <v>606</v>
      </c>
    </row>
    <row r="67" spans="1:10" ht="20.25" customHeight="1" x14ac:dyDescent="0.25">
      <c r="A67" s="485"/>
      <c r="B67" s="91" t="s">
        <v>118</v>
      </c>
      <c r="C67" s="18">
        <v>109</v>
      </c>
      <c r="D67" s="18">
        <v>456</v>
      </c>
      <c r="E67" s="18">
        <v>164</v>
      </c>
      <c r="F67" s="18">
        <v>296</v>
      </c>
      <c r="G67" s="18">
        <v>760</v>
      </c>
      <c r="H67" s="18">
        <v>1184</v>
      </c>
      <c r="I67" s="18">
        <v>114</v>
      </c>
      <c r="J67" s="18">
        <v>381</v>
      </c>
    </row>
    <row r="68" spans="1:10" ht="20.25" customHeight="1" x14ac:dyDescent="0.25">
      <c r="A68" s="485"/>
      <c r="B68" s="91" t="s">
        <v>119</v>
      </c>
      <c r="C68" s="18">
        <v>99</v>
      </c>
      <c r="D68" s="18">
        <v>453</v>
      </c>
      <c r="E68" s="18">
        <v>167</v>
      </c>
      <c r="F68" s="18">
        <v>268</v>
      </c>
      <c r="G68" s="18">
        <v>356</v>
      </c>
      <c r="H68" s="18">
        <v>731</v>
      </c>
      <c r="I68" s="18">
        <v>122</v>
      </c>
      <c r="J68" s="18">
        <v>225</v>
      </c>
    </row>
    <row r="69" spans="1:10" ht="20.25" customHeight="1" x14ac:dyDescent="0.25">
      <c r="A69" s="485">
        <v>11</v>
      </c>
      <c r="B69" s="249" t="s">
        <v>88</v>
      </c>
      <c r="C69" s="31">
        <f>C70+C71</f>
        <v>2059</v>
      </c>
      <c r="D69" s="31">
        <f t="shared" ref="D69:J69" si="27">D70+D71</f>
        <v>6161</v>
      </c>
      <c r="E69" s="31">
        <f t="shared" si="27"/>
        <v>504</v>
      </c>
      <c r="F69" s="31">
        <f t="shared" si="27"/>
        <v>2054</v>
      </c>
      <c r="G69" s="31">
        <f t="shared" si="27"/>
        <v>2581</v>
      </c>
      <c r="H69" s="31">
        <f t="shared" si="27"/>
        <v>2338</v>
      </c>
      <c r="I69" s="31">
        <f t="shared" si="27"/>
        <v>355</v>
      </c>
      <c r="J69" s="31">
        <f t="shared" si="27"/>
        <v>77</v>
      </c>
    </row>
    <row r="70" spans="1:10" ht="20.25" customHeight="1" x14ac:dyDescent="0.25">
      <c r="A70" s="485"/>
      <c r="B70" s="91" t="s">
        <v>118</v>
      </c>
      <c r="C70" s="18">
        <v>920</v>
      </c>
      <c r="D70" s="18">
        <v>2956</v>
      </c>
      <c r="E70" s="18">
        <v>358</v>
      </c>
      <c r="F70" s="18">
        <v>980</v>
      </c>
      <c r="G70" s="18">
        <v>1198</v>
      </c>
      <c r="H70" s="18">
        <v>1126</v>
      </c>
      <c r="I70" s="18">
        <v>207</v>
      </c>
      <c r="J70" s="18">
        <v>62</v>
      </c>
    </row>
    <row r="71" spans="1:10" ht="20.25" customHeight="1" x14ac:dyDescent="0.25">
      <c r="A71" s="485"/>
      <c r="B71" s="91" t="s">
        <v>119</v>
      </c>
      <c r="C71" s="18">
        <v>1139</v>
      </c>
      <c r="D71" s="18">
        <v>3205</v>
      </c>
      <c r="E71" s="18">
        <v>146</v>
      </c>
      <c r="F71" s="18">
        <v>1074</v>
      </c>
      <c r="G71" s="18">
        <v>1383</v>
      </c>
      <c r="H71" s="18">
        <v>1212</v>
      </c>
      <c r="I71" s="18">
        <v>148</v>
      </c>
      <c r="J71" s="18">
        <v>15</v>
      </c>
    </row>
    <row r="72" spans="1:10" ht="20.25" customHeight="1" x14ac:dyDescent="0.25">
      <c r="A72" s="485">
        <v>12</v>
      </c>
      <c r="B72" s="249" t="s">
        <v>91</v>
      </c>
      <c r="C72" s="250">
        <f>C73+C74</f>
        <v>90</v>
      </c>
      <c r="D72" s="250">
        <f t="shared" ref="D72:J72" si="28">D73+D74</f>
        <v>1043</v>
      </c>
      <c r="E72" s="250">
        <f t="shared" si="28"/>
        <v>184</v>
      </c>
      <c r="F72" s="250">
        <f t="shared" si="28"/>
        <v>1242</v>
      </c>
      <c r="G72" s="250">
        <f t="shared" si="28"/>
        <v>1279</v>
      </c>
      <c r="H72" s="250">
        <f t="shared" si="28"/>
        <v>1525</v>
      </c>
      <c r="I72" s="250">
        <f t="shared" si="28"/>
        <v>282</v>
      </c>
      <c r="J72" s="250">
        <f t="shared" si="28"/>
        <v>0</v>
      </c>
    </row>
    <row r="73" spans="1:10" ht="20.25" customHeight="1" x14ac:dyDescent="0.25">
      <c r="A73" s="485"/>
      <c r="B73" s="91" t="s">
        <v>118</v>
      </c>
      <c r="C73" s="92">
        <v>90</v>
      </c>
      <c r="D73" s="92">
        <v>764</v>
      </c>
      <c r="E73" s="92">
        <v>144</v>
      </c>
      <c r="F73" s="92">
        <v>973</v>
      </c>
      <c r="G73" s="92">
        <v>761</v>
      </c>
      <c r="H73" s="92">
        <v>890</v>
      </c>
      <c r="I73" s="92">
        <v>179</v>
      </c>
      <c r="J73" s="92">
        <v>0</v>
      </c>
    </row>
    <row r="74" spans="1:10" ht="20.25" customHeight="1" x14ac:dyDescent="0.25">
      <c r="A74" s="492"/>
      <c r="B74" s="101" t="s">
        <v>119</v>
      </c>
      <c r="C74" s="204">
        <v>0</v>
      </c>
      <c r="D74" s="204">
        <v>279</v>
      </c>
      <c r="E74" s="204">
        <v>40</v>
      </c>
      <c r="F74" s="204">
        <v>269</v>
      </c>
      <c r="G74" s="204">
        <v>518</v>
      </c>
      <c r="H74" s="204">
        <v>635</v>
      </c>
      <c r="I74" s="204">
        <v>103</v>
      </c>
      <c r="J74" s="204">
        <v>0</v>
      </c>
    </row>
    <row r="75" spans="1:10" ht="20.25" customHeight="1" x14ac:dyDescent="0.25">
      <c r="A75" s="481" t="s">
        <v>12</v>
      </c>
      <c r="B75" s="42" t="s">
        <v>13</v>
      </c>
      <c r="C75" s="30">
        <f>C76+C77</f>
        <v>10616</v>
      </c>
      <c r="D75" s="30">
        <f t="shared" ref="D75:J75" si="29">D76+D77</f>
        <v>27534</v>
      </c>
      <c r="E75" s="30">
        <f t="shared" si="29"/>
        <v>4151</v>
      </c>
      <c r="F75" s="30">
        <f t="shared" si="29"/>
        <v>11268</v>
      </c>
      <c r="G75" s="30">
        <f t="shared" si="29"/>
        <v>21681</v>
      </c>
      <c r="H75" s="30">
        <f t="shared" si="29"/>
        <v>23402</v>
      </c>
      <c r="I75" s="30">
        <f t="shared" si="29"/>
        <v>3663</v>
      </c>
      <c r="J75" s="30">
        <f t="shared" si="29"/>
        <v>1708</v>
      </c>
    </row>
    <row r="76" spans="1:10" ht="20.25" customHeight="1" x14ac:dyDescent="0.25">
      <c r="A76" s="482"/>
      <c r="B76" s="57" t="s">
        <v>118</v>
      </c>
      <c r="C76" s="18">
        <f>C79+C82+C85+C88+C91+C94+C97+C100+C103+C106+C109+C112</f>
        <v>6403</v>
      </c>
      <c r="D76" s="18">
        <f t="shared" ref="D76:J76" si="30">D79+D82+D85+D88+D91+D94+D97+D100+D103+D106+D109+D112</f>
        <v>15180</v>
      </c>
      <c r="E76" s="18">
        <f t="shared" si="30"/>
        <v>2388</v>
      </c>
      <c r="F76" s="18">
        <f t="shared" si="30"/>
        <v>6247</v>
      </c>
      <c r="G76" s="18">
        <f t="shared" si="30"/>
        <v>12213</v>
      </c>
      <c r="H76" s="18">
        <f t="shared" si="30"/>
        <v>12947</v>
      </c>
      <c r="I76" s="18">
        <f t="shared" si="30"/>
        <v>1892</v>
      </c>
      <c r="J76" s="18">
        <f t="shared" si="30"/>
        <v>1300</v>
      </c>
    </row>
    <row r="77" spans="1:10" ht="20.25" customHeight="1" x14ac:dyDescent="0.25">
      <c r="A77" s="483"/>
      <c r="B77" s="58" t="s">
        <v>119</v>
      </c>
      <c r="C77" s="14">
        <f>C80+C83+C86+C89+C92+C95+C98+C101+C104+C107+C110+C113</f>
        <v>4213</v>
      </c>
      <c r="D77" s="14">
        <f t="shared" ref="D77:J77" si="31">D80+D83+D86+D89+D92+D95+D98+D101+D104+D107+D110+D113</f>
        <v>12354</v>
      </c>
      <c r="E77" s="14">
        <f t="shared" si="31"/>
        <v>1763</v>
      </c>
      <c r="F77" s="14">
        <f t="shared" si="31"/>
        <v>5021</v>
      </c>
      <c r="G77" s="14">
        <f t="shared" si="31"/>
        <v>9468</v>
      </c>
      <c r="H77" s="14">
        <f t="shared" si="31"/>
        <v>10455</v>
      </c>
      <c r="I77" s="14">
        <f t="shared" si="31"/>
        <v>1771</v>
      </c>
      <c r="J77" s="14">
        <f t="shared" si="31"/>
        <v>408</v>
      </c>
    </row>
    <row r="78" spans="1:10" ht="20.25" customHeight="1" x14ac:dyDescent="0.25">
      <c r="A78" s="488">
        <v>1</v>
      </c>
      <c r="B78" s="251" t="s">
        <v>92</v>
      </c>
      <c r="C78" s="252">
        <f>C79+C80</f>
        <v>152</v>
      </c>
      <c r="D78" s="252">
        <f t="shared" ref="D78:J78" si="32">D79+D80</f>
        <v>53</v>
      </c>
      <c r="E78" s="252">
        <f t="shared" si="32"/>
        <v>40</v>
      </c>
      <c r="F78" s="252">
        <f t="shared" si="32"/>
        <v>30</v>
      </c>
      <c r="G78" s="252">
        <f t="shared" si="32"/>
        <v>31</v>
      </c>
      <c r="H78" s="252">
        <f t="shared" si="32"/>
        <v>43</v>
      </c>
      <c r="I78" s="252">
        <f t="shared" si="32"/>
        <v>79</v>
      </c>
      <c r="J78" s="252">
        <f t="shared" si="32"/>
        <v>29</v>
      </c>
    </row>
    <row r="79" spans="1:10" ht="20.25" customHeight="1" x14ac:dyDescent="0.25">
      <c r="A79" s="488"/>
      <c r="B79" s="91" t="s">
        <v>118</v>
      </c>
      <c r="C79" s="18">
        <f>C10+C40</f>
        <v>45</v>
      </c>
      <c r="D79" s="18">
        <f t="shared" ref="D79:J79" si="33">D10+D40</f>
        <v>15</v>
      </c>
      <c r="E79" s="18">
        <f t="shared" si="33"/>
        <v>19</v>
      </c>
      <c r="F79" s="18">
        <f t="shared" si="33"/>
        <v>12</v>
      </c>
      <c r="G79" s="18">
        <f t="shared" si="33"/>
        <v>15</v>
      </c>
      <c r="H79" s="18">
        <f t="shared" si="33"/>
        <v>7</v>
      </c>
      <c r="I79" s="18">
        <f t="shared" si="33"/>
        <v>25</v>
      </c>
      <c r="J79" s="18">
        <f t="shared" si="33"/>
        <v>7</v>
      </c>
    </row>
    <row r="80" spans="1:10" ht="20.25" customHeight="1" x14ac:dyDescent="0.25">
      <c r="A80" s="484"/>
      <c r="B80" s="91" t="s">
        <v>119</v>
      </c>
      <c r="C80" s="18">
        <f>C11+C41</f>
        <v>107</v>
      </c>
      <c r="D80" s="18">
        <f t="shared" ref="D80:J80" si="34">D11+D41</f>
        <v>38</v>
      </c>
      <c r="E80" s="18">
        <f t="shared" si="34"/>
        <v>21</v>
      </c>
      <c r="F80" s="18">
        <f t="shared" si="34"/>
        <v>18</v>
      </c>
      <c r="G80" s="18">
        <f t="shared" si="34"/>
        <v>16</v>
      </c>
      <c r="H80" s="18">
        <f t="shared" si="34"/>
        <v>36</v>
      </c>
      <c r="I80" s="18">
        <f t="shared" si="34"/>
        <v>54</v>
      </c>
      <c r="J80" s="18">
        <f t="shared" si="34"/>
        <v>22</v>
      </c>
    </row>
    <row r="81" spans="1:10" ht="20.25" customHeight="1" x14ac:dyDescent="0.25">
      <c r="A81" s="487">
        <v>2</v>
      </c>
      <c r="B81" s="238" t="s">
        <v>81</v>
      </c>
      <c r="C81" s="31">
        <f>C82+C83</f>
        <v>1204</v>
      </c>
      <c r="D81" s="31">
        <f t="shared" ref="D81:J81" si="35">D82+D83</f>
        <v>2349</v>
      </c>
      <c r="E81" s="31">
        <f t="shared" si="35"/>
        <v>351</v>
      </c>
      <c r="F81" s="31">
        <f t="shared" si="35"/>
        <v>1136</v>
      </c>
      <c r="G81" s="31">
        <f t="shared" si="35"/>
        <v>2104</v>
      </c>
      <c r="H81" s="31">
        <f t="shared" si="35"/>
        <v>1713</v>
      </c>
      <c r="I81" s="31">
        <f t="shared" si="35"/>
        <v>268</v>
      </c>
      <c r="J81" s="31">
        <f t="shared" si="35"/>
        <v>388</v>
      </c>
    </row>
    <row r="82" spans="1:10" ht="20.25" customHeight="1" x14ac:dyDescent="0.25">
      <c r="A82" s="488"/>
      <c r="B82" s="91" t="s">
        <v>118</v>
      </c>
      <c r="C82" s="18">
        <f>C13+C43</f>
        <v>834</v>
      </c>
      <c r="D82" s="18">
        <f t="shared" ref="D82:J82" si="36">D13+D43</f>
        <v>1640</v>
      </c>
      <c r="E82" s="18">
        <f t="shared" si="36"/>
        <v>264</v>
      </c>
      <c r="F82" s="18">
        <f t="shared" si="36"/>
        <v>904</v>
      </c>
      <c r="G82" s="18">
        <f t="shared" si="36"/>
        <v>1599</v>
      </c>
      <c r="H82" s="18">
        <f t="shared" si="36"/>
        <v>1135</v>
      </c>
      <c r="I82" s="18">
        <f t="shared" si="36"/>
        <v>184</v>
      </c>
      <c r="J82" s="18">
        <f t="shared" si="36"/>
        <v>388</v>
      </c>
    </row>
    <row r="83" spans="1:10" ht="20.25" customHeight="1" x14ac:dyDescent="0.25">
      <c r="A83" s="484"/>
      <c r="B83" s="91" t="s">
        <v>119</v>
      </c>
      <c r="C83" s="18">
        <f>C14+C44</f>
        <v>370</v>
      </c>
      <c r="D83" s="18">
        <f t="shared" ref="D83:J83" si="37">D14+D44</f>
        <v>709</v>
      </c>
      <c r="E83" s="18">
        <f t="shared" si="37"/>
        <v>87</v>
      </c>
      <c r="F83" s="18">
        <f t="shared" si="37"/>
        <v>232</v>
      </c>
      <c r="G83" s="18">
        <f t="shared" si="37"/>
        <v>505</v>
      </c>
      <c r="H83" s="18">
        <f t="shared" si="37"/>
        <v>578</v>
      </c>
      <c r="I83" s="18">
        <f t="shared" si="37"/>
        <v>84</v>
      </c>
      <c r="J83" s="18">
        <f t="shared" si="37"/>
        <v>0</v>
      </c>
    </row>
    <row r="84" spans="1:10" ht="20.25" customHeight="1" x14ac:dyDescent="0.25">
      <c r="A84" s="487">
        <v>3</v>
      </c>
      <c r="B84" s="238" t="s">
        <v>82</v>
      </c>
      <c r="C84" s="31">
        <f>C85+C86</f>
        <v>880</v>
      </c>
      <c r="D84" s="31">
        <f t="shared" ref="D84:J84" si="38">D85+D86</f>
        <v>1906</v>
      </c>
      <c r="E84" s="31">
        <f t="shared" si="38"/>
        <v>357</v>
      </c>
      <c r="F84" s="31">
        <f t="shared" si="38"/>
        <v>422</v>
      </c>
      <c r="G84" s="31">
        <f t="shared" si="38"/>
        <v>1130</v>
      </c>
      <c r="H84" s="31">
        <f t="shared" si="38"/>
        <v>1776</v>
      </c>
      <c r="I84" s="31">
        <f t="shared" si="38"/>
        <v>236</v>
      </c>
      <c r="J84" s="31">
        <f t="shared" si="38"/>
        <v>170</v>
      </c>
    </row>
    <row r="85" spans="1:10" ht="20.25" customHeight="1" x14ac:dyDescent="0.25">
      <c r="A85" s="488"/>
      <c r="B85" s="91" t="s">
        <v>118</v>
      </c>
      <c r="C85" s="18">
        <f t="shared" ref="C85:I85" si="39">C16+C46</f>
        <v>600</v>
      </c>
      <c r="D85" s="18">
        <f t="shared" si="39"/>
        <v>1436</v>
      </c>
      <c r="E85" s="18">
        <f t="shared" si="39"/>
        <v>265</v>
      </c>
      <c r="F85" s="18">
        <f t="shared" si="39"/>
        <v>287</v>
      </c>
      <c r="G85" s="18">
        <f t="shared" si="39"/>
        <v>833</v>
      </c>
      <c r="H85" s="18">
        <f t="shared" si="39"/>
        <v>1345</v>
      </c>
      <c r="I85" s="18">
        <f t="shared" si="39"/>
        <v>129</v>
      </c>
      <c r="J85" s="18">
        <f t="shared" ref="J85" si="40">J16+J46</f>
        <v>111</v>
      </c>
    </row>
    <row r="86" spans="1:10" ht="20.25" customHeight="1" x14ac:dyDescent="0.25">
      <c r="A86" s="484"/>
      <c r="B86" s="91" t="s">
        <v>119</v>
      </c>
      <c r="C86" s="18">
        <f>C17+C47</f>
        <v>280</v>
      </c>
      <c r="D86" s="18">
        <f t="shared" ref="D86:J86" si="41">D17+D47</f>
        <v>470</v>
      </c>
      <c r="E86" s="18">
        <f t="shared" si="41"/>
        <v>92</v>
      </c>
      <c r="F86" s="18">
        <f t="shared" si="41"/>
        <v>135</v>
      </c>
      <c r="G86" s="18">
        <f t="shared" si="41"/>
        <v>297</v>
      </c>
      <c r="H86" s="18">
        <f t="shared" si="41"/>
        <v>431</v>
      </c>
      <c r="I86" s="18">
        <f t="shared" si="41"/>
        <v>107</v>
      </c>
      <c r="J86" s="18">
        <f t="shared" si="41"/>
        <v>59</v>
      </c>
    </row>
    <row r="87" spans="1:10" s="32" customFormat="1" ht="20.25" customHeight="1" x14ac:dyDescent="0.25">
      <c r="A87" s="489">
        <v>4</v>
      </c>
      <c r="B87" s="248" t="s">
        <v>83</v>
      </c>
      <c r="C87" s="34">
        <f>C88+C89</f>
        <v>157</v>
      </c>
      <c r="D87" s="34">
        <f t="shared" ref="D87:J87" si="42">D88+D89</f>
        <v>245</v>
      </c>
      <c r="E87" s="34">
        <f t="shared" si="42"/>
        <v>168</v>
      </c>
      <c r="F87" s="34">
        <f t="shared" si="42"/>
        <v>448</v>
      </c>
      <c r="G87" s="34">
        <f t="shared" si="42"/>
        <v>781</v>
      </c>
      <c r="H87" s="34">
        <f t="shared" si="42"/>
        <v>863</v>
      </c>
      <c r="I87" s="34">
        <f t="shared" si="42"/>
        <v>258</v>
      </c>
      <c r="J87" s="34">
        <f t="shared" si="42"/>
        <v>139</v>
      </c>
    </row>
    <row r="88" spans="1:10" s="32" customFormat="1" ht="20.25" customHeight="1" x14ac:dyDescent="0.25">
      <c r="A88" s="490"/>
      <c r="B88" s="86" t="s">
        <v>118</v>
      </c>
      <c r="C88" s="87">
        <f>C19+C49</f>
        <v>102</v>
      </c>
      <c r="D88" s="87">
        <f t="shared" ref="D88:J88" si="43">D19+D49</f>
        <v>148</v>
      </c>
      <c r="E88" s="87">
        <f t="shared" si="43"/>
        <v>123</v>
      </c>
      <c r="F88" s="87">
        <f t="shared" si="43"/>
        <v>269</v>
      </c>
      <c r="G88" s="87">
        <f t="shared" si="43"/>
        <v>371</v>
      </c>
      <c r="H88" s="87">
        <f t="shared" si="43"/>
        <v>421</v>
      </c>
      <c r="I88" s="87">
        <f t="shared" si="43"/>
        <v>168</v>
      </c>
      <c r="J88" s="87">
        <f t="shared" si="43"/>
        <v>108</v>
      </c>
    </row>
    <row r="89" spans="1:10" s="32" customFormat="1" ht="20.25" customHeight="1" x14ac:dyDescent="0.25">
      <c r="A89" s="491"/>
      <c r="B89" s="86" t="s">
        <v>119</v>
      </c>
      <c r="C89" s="87">
        <f>C20+C50</f>
        <v>55</v>
      </c>
      <c r="D89" s="87">
        <f t="shared" ref="D89:J89" si="44">D20+D50</f>
        <v>97</v>
      </c>
      <c r="E89" s="87">
        <f t="shared" si="44"/>
        <v>45</v>
      </c>
      <c r="F89" s="87">
        <f t="shared" si="44"/>
        <v>179</v>
      </c>
      <c r="G89" s="87">
        <f t="shared" si="44"/>
        <v>410</v>
      </c>
      <c r="H89" s="87">
        <f t="shared" si="44"/>
        <v>442</v>
      </c>
      <c r="I89" s="87">
        <f t="shared" si="44"/>
        <v>90</v>
      </c>
      <c r="J89" s="87">
        <f t="shared" si="44"/>
        <v>31</v>
      </c>
    </row>
    <row r="90" spans="1:10" ht="20.25" customHeight="1" x14ac:dyDescent="0.25">
      <c r="A90" s="487">
        <v>5</v>
      </c>
      <c r="B90" s="249" t="s">
        <v>89</v>
      </c>
      <c r="C90" s="31">
        <f>C91+C92</f>
        <v>734</v>
      </c>
      <c r="D90" s="31">
        <f t="shared" ref="D90:J90" si="45">D91+D92</f>
        <v>1039</v>
      </c>
      <c r="E90" s="31">
        <f t="shared" si="45"/>
        <v>216</v>
      </c>
      <c r="F90" s="31">
        <f t="shared" si="45"/>
        <v>525</v>
      </c>
      <c r="G90" s="31">
        <f t="shared" si="45"/>
        <v>1415</v>
      </c>
      <c r="H90" s="31">
        <f t="shared" si="45"/>
        <v>1596</v>
      </c>
      <c r="I90" s="31">
        <f t="shared" si="45"/>
        <v>186</v>
      </c>
      <c r="J90" s="31">
        <f t="shared" si="45"/>
        <v>103</v>
      </c>
    </row>
    <row r="91" spans="1:10" ht="20.25" customHeight="1" x14ac:dyDescent="0.25">
      <c r="A91" s="488"/>
      <c r="B91" s="91" t="s">
        <v>118</v>
      </c>
      <c r="C91" s="18">
        <f>C52</f>
        <v>634</v>
      </c>
      <c r="D91" s="18">
        <f t="shared" ref="D91:J91" si="46">D52</f>
        <v>859</v>
      </c>
      <c r="E91" s="18">
        <f t="shared" si="46"/>
        <v>209</v>
      </c>
      <c r="F91" s="18">
        <f t="shared" si="46"/>
        <v>442</v>
      </c>
      <c r="G91" s="18">
        <f t="shared" si="46"/>
        <v>1219</v>
      </c>
      <c r="H91" s="18">
        <f t="shared" si="46"/>
        <v>1293</v>
      </c>
      <c r="I91" s="18">
        <f t="shared" si="46"/>
        <v>167</v>
      </c>
      <c r="J91" s="18">
        <f t="shared" si="46"/>
        <v>99</v>
      </c>
    </row>
    <row r="92" spans="1:10" ht="20.25" customHeight="1" x14ac:dyDescent="0.25">
      <c r="A92" s="484"/>
      <c r="B92" s="91" t="s">
        <v>119</v>
      </c>
      <c r="C92" s="18">
        <f>C53</f>
        <v>100</v>
      </c>
      <c r="D92" s="18">
        <f t="shared" ref="D92:J92" si="47">D53</f>
        <v>180</v>
      </c>
      <c r="E92" s="18">
        <f t="shared" si="47"/>
        <v>7</v>
      </c>
      <c r="F92" s="18">
        <f t="shared" si="47"/>
        <v>83</v>
      </c>
      <c r="G92" s="18">
        <f t="shared" si="47"/>
        <v>196</v>
      </c>
      <c r="H92" s="18">
        <f t="shared" si="47"/>
        <v>303</v>
      </c>
      <c r="I92" s="18">
        <f t="shared" si="47"/>
        <v>19</v>
      </c>
      <c r="J92" s="18">
        <f t="shared" si="47"/>
        <v>4</v>
      </c>
    </row>
    <row r="93" spans="1:10" ht="20.25" customHeight="1" x14ac:dyDescent="0.25">
      <c r="A93" s="487">
        <v>6</v>
      </c>
      <c r="B93" s="238" t="s">
        <v>84</v>
      </c>
      <c r="C93" s="31">
        <f>C94+C95</f>
        <v>535</v>
      </c>
      <c r="D93" s="31">
        <f t="shared" ref="D93:J93" si="48">D94+D95</f>
        <v>3286</v>
      </c>
      <c r="E93" s="31">
        <f t="shared" si="48"/>
        <v>857</v>
      </c>
      <c r="F93" s="31">
        <f t="shared" si="48"/>
        <v>1439</v>
      </c>
      <c r="G93" s="31">
        <f t="shared" si="48"/>
        <v>2727</v>
      </c>
      <c r="H93" s="31">
        <f t="shared" si="48"/>
        <v>2810</v>
      </c>
      <c r="I93" s="31">
        <f t="shared" si="48"/>
        <v>729</v>
      </c>
      <c r="J93" s="31">
        <f t="shared" si="48"/>
        <v>0</v>
      </c>
    </row>
    <row r="94" spans="1:10" ht="20.25" customHeight="1" x14ac:dyDescent="0.25">
      <c r="A94" s="488"/>
      <c r="B94" s="91" t="s">
        <v>118</v>
      </c>
      <c r="C94" s="18">
        <f>C22+C55</f>
        <v>13</v>
      </c>
      <c r="D94" s="18">
        <f t="shared" ref="D94:J94" si="49">D22+D55</f>
        <v>13</v>
      </c>
      <c r="E94" s="18">
        <f t="shared" si="49"/>
        <v>6</v>
      </c>
      <c r="F94" s="18">
        <f t="shared" si="49"/>
        <v>13</v>
      </c>
      <c r="G94" s="18">
        <f t="shared" si="49"/>
        <v>13</v>
      </c>
      <c r="H94" s="18">
        <f t="shared" si="49"/>
        <v>7</v>
      </c>
      <c r="I94" s="18">
        <f t="shared" si="49"/>
        <v>7</v>
      </c>
      <c r="J94" s="18">
        <f t="shared" si="49"/>
        <v>0</v>
      </c>
    </row>
    <row r="95" spans="1:10" ht="20.25" customHeight="1" x14ac:dyDescent="0.25">
      <c r="A95" s="484"/>
      <c r="B95" s="91" t="s">
        <v>119</v>
      </c>
      <c r="C95" s="18">
        <f>C23+C56</f>
        <v>522</v>
      </c>
      <c r="D95" s="18">
        <f t="shared" ref="D95:J95" si="50">D23+D56</f>
        <v>3273</v>
      </c>
      <c r="E95" s="18">
        <f t="shared" si="50"/>
        <v>851</v>
      </c>
      <c r="F95" s="18">
        <f t="shared" si="50"/>
        <v>1426</v>
      </c>
      <c r="G95" s="18">
        <f>G23+G56</f>
        <v>2714</v>
      </c>
      <c r="H95" s="18">
        <f t="shared" si="50"/>
        <v>2803</v>
      </c>
      <c r="I95" s="18">
        <f t="shared" si="50"/>
        <v>722</v>
      </c>
      <c r="J95" s="18">
        <f t="shared" si="50"/>
        <v>0</v>
      </c>
    </row>
    <row r="96" spans="1:10" s="32" customFormat="1" ht="20.25" customHeight="1" x14ac:dyDescent="0.25">
      <c r="A96" s="489">
        <v>7</v>
      </c>
      <c r="B96" s="248" t="s">
        <v>85</v>
      </c>
      <c r="C96" s="34">
        <f>C97+C98</f>
        <v>340</v>
      </c>
      <c r="D96" s="34">
        <f t="shared" ref="D96:J96" si="51">D97+D98</f>
        <v>3777</v>
      </c>
      <c r="E96" s="34">
        <f t="shared" si="51"/>
        <v>267</v>
      </c>
      <c r="F96" s="34">
        <f t="shared" si="51"/>
        <v>841</v>
      </c>
      <c r="G96" s="34">
        <f t="shared" si="51"/>
        <v>2603</v>
      </c>
      <c r="H96" s="34">
        <f t="shared" si="51"/>
        <v>1735</v>
      </c>
      <c r="I96" s="34">
        <f t="shared" si="51"/>
        <v>151</v>
      </c>
      <c r="J96" s="34">
        <f t="shared" si="51"/>
        <v>31</v>
      </c>
    </row>
    <row r="97" spans="1:10" s="32" customFormat="1" ht="20.25" customHeight="1" x14ac:dyDescent="0.25">
      <c r="A97" s="490"/>
      <c r="B97" s="86" t="s">
        <v>118</v>
      </c>
      <c r="C97" s="87">
        <f>C58+C19</f>
        <v>224</v>
      </c>
      <c r="D97" s="87">
        <f t="shared" ref="D97:J97" si="52">D58+D19</f>
        <v>2525</v>
      </c>
      <c r="E97" s="87">
        <f t="shared" si="52"/>
        <v>188</v>
      </c>
      <c r="F97" s="87">
        <f t="shared" si="52"/>
        <v>600</v>
      </c>
      <c r="G97" s="87">
        <f t="shared" si="52"/>
        <v>1825</v>
      </c>
      <c r="H97" s="87">
        <f t="shared" si="52"/>
        <v>1232</v>
      </c>
      <c r="I97" s="87">
        <f t="shared" si="52"/>
        <v>108</v>
      </c>
      <c r="J97" s="87">
        <f t="shared" si="52"/>
        <v>17</v>
      </c>
    </row>
    <row r="98" spans="1:10" s="32" customFormat="1" ht="20.25" customHeight="1" x14ac:dyDescent="0.25">
      <c r="A98" s="491"/>
      <c r="B98" s="86" t="s">
        <v>119</v>
      </c>
      <c r="C98" s="87">
        <f>C59+C20</f>
        <v>116</v>
      </c>
      <c r="D98" s="87">
        <f t="shared" ref="D98:J98" si="53">D59+D20</f>
        <v>1252</v>
      </c>
      <c r="E98" s="87">
        <f t="shared" si="53"/>
        <v>79</v>
      </c>
      <c r="F98" s="87">
        <f t="shared" si="53"/>
        <v>241</v>
      </c>
      <c r="G98" s="87">
        <f t="shared" si="53"/>
        <v>778</v>
      </c>
      <c r="H98" s="87">
        <f t="shared" si="53"/>
        <v>503</v>
      </c>
      <c r="I98" s="87">
        <f t="shared" si="53"/>
        <v>43</v>
      </c>
      <c r="J98" s="87">
        <f t="shared" si="53"/>
        <v>14</v>
      </c>
    </row>
    <row r="99" spans="1:10" ht="20.25" customHeight="1" x14ac:dyDescent="0.25">
      <c r="A99" s="487">
        <v>8</v>
      </c>
      <c r="B99" s="249" t="s">
        <v>86</v>
      </c>
      <c r="C99" s="31">
        <f>C100+C101</f>
        <v>3734</v>
      </c>
      <c r="D99" s="31">
        <f t="shared" ref="D99:J99" si="54">D100+D101</f>
        <v>6062</v>
      </c>
      <c r="E99" s="31">
        <f t="shared" si="54"/>
        <v>701</v>
      </c>
      <c r="F99" s="31">
        <f t="shared" si="54"/>
        <v>2267</v>
      </c>
      <c r="G99" s="31">
        <f t="shared" si="54"/>
        <v>5411</v>
      </c>
      <c r="H99" s="31">
        <f t="shared" si="54"/>
        <v>6418</v>
      </c>
      <c r="I99" s="31">
        <f t="shared" si="54"/>
        <v>679</v>
      </c>
      <c r="J99" s="31">
        <f t="shared" si="54"/>
        <v>151</v>
      </c>
    </row>
    <row r="100" spans="1:10" ht="20.25" customHeight="1" x14ac:dyDescent="0.25">
      <c r="A100" s="488"/>
      <c r="B100" s="91" t="s">
        <v>118</v>
      </c>
      <c r="C100" s="18">
        <f>C28+C61</f>
        <v>2659</v>
      </c>
      <c r="D100" s="18">
        <f t="shared" ref="D100:J100" si="55">D28+D61</f>
        <v>4044</v>
      </c>
      <c r="E100" s="18">
        <f t="shared" si="55"/>
        <v>526</v>
      </c>
      <c r="F100" s="18">
        <f t="shared" si="55"/>
        <v>1403</v>
      </c>
      <c r="G100" s="18">
        <f t="shared" si="55"/>
        <v>3447</v>
      </c>
      <c r="H100" s="18">
        <f t="shared" si="55"/>
        <v>4064</v>
      </c>
      <c r="I100" s="18">
        <f t="shared" si="55"/>
        <v>508</v>
      </c>
      <c r="J100" s="18">
        <f t="shared" si="55"/>
        <v>127</v>
      </c>
    </row>
    <row r="101" spans="1:10" ht="20.25" customHeight="1" x14ac:dyDescent="0.25">
      <c r="A101" s="484"/>
      <c r="B101" s="91" t="s">
        <v>119</v>
      </c>
      <c r="C101" s="18">
        <f>C29+C62</f>
        <v>1075</v>
      </c>
      <c r="D101" s="18">
        <f t="shared" ref="D101:J101" si="56">D29+D62</f>
        <v>2018</v>
      </c>
      <c r="E101" s="18">
        <f t="shared" si="56"/>
        <v>175</v>
      </c>
      <c r="F101" s="18">
        <f t="shared" si="56"/>
        <v>864</v>
      </c>
      <c r="G101" s="18">
        <f t="shared" si="56"/>
        <v>1964</v>
      </c>
      <c r="H101" s="18">
        <f t="shared" si="56"/>
        <v>2354</v>
      </c>
      <c r="I101" s="18">
        <f t="shared" si="56"/>
        <v>171</v>
      </c>
      <c r="J101" s="18">
        <f t="shared" si="56"/>
        <v>24</v>
      </c>
    </row>
    <row r="102" spans="1:10" ht="20.25" customHeight="1" x14ac:dyDescent="0.25">
      <c r="A102" s="487">
        <v>9</v>
      </c>
      <c r="B102" s="249" t="s">
        <v>90</v>
      </c>
      <c r="C102" s="31">
        <f>C103+C104</f>
        <v>341</v>
      </c>
      <c r="D102" s="31">
        <f t="shared" ref="D102:J102" si="57">D103+D104</f>
        <v>610</v>
      </c>
      <c r="E102" s="31">
        <f t="shared" si="57"/>
        <v>133</v>
      </c>
      <c r="F102" s="31">
        <f t="shared" si="57"/>
        <v>185</v>
      </c>
      <c r="G102" s="31">
        <f t="shared" si="57"/>
        <v>398</v>
      </c>
      <c r="H102" s="31">
        <f t="shared" si="57"/>
        <v>485</v>
      </c>
      <c r="I102" s="31">
        <f t="shared" si="57"/>
        <v>160</v>
      </c>
      <c r="J102" s="31">
        <f t="shared" si="57"/>
        <v>0</v>
      </c>
    </row>
    <row r="103" spans="1:10" ht="20.25" customHeight="1" x14ac:dyDescent="0.25">
      <c r="A103" s="488"/>
      <c r="B103" s="91" t="s">
        <v>118</v>
      </c>
      <c r="C103" s="18">
        <f>C64</f>
        <v>167</v>
      </c>
      <c r="D103" s="18">
        <f t="shared" ref="D103:J103" si="58">D64</f>
        <v>323</v>
      </c>
      <c r="E103" s="18">
        <f t="shared" si="58"/>
        <v>106</v>
      </c>
      <c r="F103" s="18">
        <f t="shared" si="58"/>
        <v>66</v>
      </c>
      <c r="G103" s="18">
        <f t="shared" si="58"/>
        <v>168</v>
      </c>
      <c r="H103" s="18">
        <f t="shared" si="58"/>
        <v>242</v>
      </c>
      <c r="I103" s="18">
        <f t="shared" si="58"/>
        <v>81</v>
      </c>
      <c r="J103" s="18">
        <f t="shared" si="58"/>
        <v>0</v>
      </c>
    </row>
    <row r="104" spans="1:10" ht="20.25" customHeight="1" x14ac:dyDescent="0.25">
      <c r="A104" s="484"/>
      <c r="B104" s="91" t="s">
        <v>119</v>
      </c>
      <c r="C104" s="18">
        <f>C65</f>
        <v>174</v>
      </c>
      <c r="D104" s="18">
        <f t="shared" ref="D104:J104" si="59">D65</f>
        <v>287</v>
      </c>
      <c r="E104" s="18">
        <f t="shared" si="59"/>
        <v>27</v>
      </c>
      <c r="F104" s="18">
        <f t="shared" si="59"/>
        <v>119</v>
      </c>
      <c r="G104" s="18">
        <f t="shared" si="59"/>
        <v>230</v>
      </c>
      <c r="H104" s="18">
        <f t="shared" si="59"/>
        <v>243</v>
      </c>
      <c r="I104" s="18">
        <f t="shared" si="59"/>
        <v>79</v>
      </c>
      <c r="J104" s="18">
        <f t="shared" si="59"/>
        <v>0</v>
      </c>
    </row>
    <row r="105" spans="1:10" ht="20.25" customHeight="1" x14ac:dyDescent="0.25">
      <c r="A105" s="487">
        <v>10</v>
      </c>
      <c r="B105" s="249" t="s">
        <v>87</v>
      </c>
      <c r="C105" s="31">
        <f>C106+C107</f>
        <v>387</v>
      </c>
      <c r="D105" s="31">
        <f t="shared" ref="D105:J105" si="60">D106+D107</f>
        <v>1001</v>
      </c>
      <c r="E105" s="31">
        <f t="shared" si="60"/>
        <v>367</v>
      </c>
      <c r="F105" s="31">
        <f t="shared" si="60"/>
        <v>679</v>
      </c>
      <c r="G105" s="31">
        <f t="shared" si="60"/>
        <v>1220</v>
      </c>
      <c r="H105" s="31">
        <f t="shared" si="60"/>
        <v>2100</v>
      </c>
      <c r="I105" s="31">
        <f t="shared" si="60"/>
        <v>279</v>
      </c>
      <c r="J105" s="31">
        <f t="shared" si="60"/>
        <v>620</v>
      </c>
    </row>
    <row r="106" spans="1:10" ht="20.25" customHeight="1" x14ac:dyDescent="0.25">
      <c r="A106" s="488"/>
      <c r="B106" s="91" t="s">
        <v>118</v>
      </c>
      <c r="C106" s="18">
        <f>C31++C67</f>
        <v>113</v>
      </c>
      <c r="D106" s="18">
        <f t="shared" ref="D106:J106" si="61">D31++D67</f>
        <v>457</v>
      </c>
      <c r="E106" s="18">
        <f t="shared" si="61"/>
        <v>178</v>
      </c>
      <c r="F106" s="18">
        <f t="shared" si="61"/>
        <v>298</v>
      </c>
      <c r="G106" s="18">
        <f t="shared" si="61"/>
        <v>764</v>
      </c>
      <c r="H106" s="18">
        <f t="shared" si="61"/>
        <v>1185</v>
      </c>
      <c r="I106" s="18">
        <f t="shared" si="61"/>
        <v>129</v>
      </c>
      <c r="J106" s="18">
        <f t="shared" si="61"/>
        <v>381</v>
      </c>
    </row>
    <row r="107" spans="1:10" ht="20.25" customHeight="1" x14ac:dyDescent="0.25">
      <c r="A107" s="484"/>
      <c r="B107" s="91" t="s">
        <v>119</v>
      </c>
      <c r="C107" s="18">
        <f>C32++C68</f>
        <v>274</v>
      </c>
      <c r="D107" s="18">
        <f t="shared" ref="D107:J107" si="62">D32++D68</f>
        <v>544</v>
      </c>
      <c r="E107" s="18">
        <f t="shared" si="62"/>
        <v>189</v>
      </c>
      <c r="F107" s="18">
        <f t="shared" si="62"/>
        <v>381</v>
      </c>
      <c r="G107" s="18">
        <f t="shared" si="62"/>
        <v>456</v>
      </c>
      <c r="H107" s="18">
        <f t="shared" si="62"/>
        <v>915</v>
      </c>
      <c r="I107" s="18">
        <f t="shared" si="62"/>
        <v>150</v>
      </c>
      <c r="J107" s="18">
        <f t="shared" si="62"/>
        <v>239</v>
      </c>
    </row>
    <row r="108" spans="1:10" ht="20.25" customHeight="1" x14ac:dyDescent="0.25">
      <c r="A108" s="487">
        <v>11</v>
      </c>
      <c r="B108" s="249" t="s">
        <v>88</v>
      </c>
      <c r="C108" s="31">
        <f>C109+C110</f>
        <v>2062</v>
      </c>
      <c r="D108" s="31">
        <f t="shared" ref="D108:J108" si="63">D109+D110</f>
        <v>6163</v>
      </c>
      <c r="E108" s="31">
        <f t="shared" si="63"/>
        <v>510</v>
      </c>
      <c r="F108" s="31">
        <f t="shared" si="63"/>
        <v>2054</v>
      </c>
      <c r="G108" s="31">
        <f t="shared" si="63"/>
        <v>2582</v>
      </c>
      <c r="H108" s="31">
        <f t="shared" si="63"/>
        <v>2338</v>
      </c>
      <c r="I108" s="31">
        <f t="shared" si="63"/>
        <v>356</v>
      </c>
      <c r="J108" s="31">
        <f t="shared" si="63"/>
        <v>77</v>
      </c>
    </row>
    <row r="109" spans="1:10" ht="20.25" customHeight="1" x14ac:dyDescent="0.25">
      <c r="A109" s="488"/>
      <c r="B109" s="91" t="s">
        <v>118</v>
      </c>
      <c r="C109" s="18">
        <f>C34+C70</f>
        <v>922</v>
      </c>
      <c r="D109" s="18">
        <f t="shared" ref="D109:J109" si="64">D34+D70</f>
        <v>2956</v>
      </c>
      <c r="E109" s="18">
        <f t="shared" si="64"/>
        <v>360</v>
      </c>
      <c r="F109" s="18">
        <f t="shared" si="64"/>
        <v>980</v>
      </c>
      <c r="G109" s="18">
        <f t="shared" si="64"/>
        <v>1198</v>
      </c>
      <c r="H109" s="18">
        <f t="shared" si="64"/>
        <v>1126</v>
      </c>
      <c r="I109" s="18">
        <f t="shared" si="64"/>
        <v>207</v>
      </c>
      <c r="J109" s="18">
        <f t="shared" si="64"/>
        <v>62</v>
      </c>
    </row>
    <row r="110" spans="1:10" ht="20.25" customHeight="1" x14ac:dyDescent="0.25">
      <c r="A110" s="484"/>
      <c r="B110" s="91" t="s">
        <v>119</v>
      </c>
      <c r="C110" s="18">
        <f>C35+C71</f>
        <v>1140</v>
      </c>
      <c r="D110" s="18">
        <f t="shared" ref="D110:J110" si="65">D35+D71</f>
        <v>3207</v>
      </c>
      <c r="E110" s="18">
        <f t="shared" si="65"/>
        <v>150</v>
      </c>
      <c r="F110" s="18">
        <f t="shared" si="65"/>
        <v>1074</v>
      </c>
      <c r="G110" s="18">
        <f t="shared" si="65"/>
        <v>1384</v>
      </c>
      <c r="H110" s="18">
        <f t="shared" si="65"/>
        <v>1212</v>
      </c>
      <c r="I110" s="18">
        <f t="shared" si="65"/>
        <v>149</v>
      </c>
      <c r="J110" s="18">
        <f t="shared" si="65"/>
        <v>15</v>
      </c>
    </row>
    <row r="111" spans="1:10" ht="20.25" customHeight="1" x14ac:dyDescent="0.25">
      <c r="A111" s="487">
        <v>12</v>
      </c>
      <c r="B111" s="249" t="s">
        <v>91</v>
      </c>
      <c r="C111" s="31">
        <f>C112+C113</f>
        <v>90</v>
      </c>
      <c r="D111" s="31">
        <f t="shared" ref="D111:J111" si="66">D112+D113</f>
        <v>1043</v>
      </c>
      <c r="E111" s="31">
        <f t="shared" si="66"/>
        <v>184</v>
      </c>
      <c r="F111" s="31">
        <f t="shared" si="66"/>
        <v>1242</v>
      </c>
      <c r="G111" s="31">
        <f t="shared" si="66"/>
        <v>1279</v>
      </c>
      <c r="H111" s="31">
        <f t="shared" si="66"/>
        <v>1525</v>
      </c>
      <c r="I111" s="31">
        <f t="shared" si="66"/>
        <v>282</v>
      </c>
      <c r="J111" s="31">
        <f t="shared" si="66"/>
        <v>0</v>
      </c>
    </row>
    <row r="112" spans="1:10" ht="20.25" customHeight="1" x14ac:dyDescent="0.25">
      <c r="A112" s="488"/>
      <c r="B112" s="91" t="s">
        <v>118</v>
      </c>
      <c r="C112" s="253">
        <f>C73</f>
        <v>90</v>
      </c>
      <c r="D112" s="253">
        <f t="shared" ref="D112:J112" si="67">D73</f>
        <v>764</v>
      </c>
      <c r="E112" s="253">
        <f t="shared" si="67"/>
        <v>144</v>
      </c>
      <c r="F112" s="253">
        <f t="shared" si="67"/>
        <v>973</v>
      </c>
      <c r="G112" s="253">
        <f t="shared" si="67"/>
        <v>761</v>
      </c>
      <c r="H112" s="253">
        <f t="shared" si="67"/>
        <v>890</v>
      </c>
      <c r="I112" s="253">
        <f t="shared" si="67"/>
        <v>179</v>
      </c>
      <c r="J112" s="253">
        <f t="shared" si="67"/>
        <v>0</v>
      </c>
    </row>
    <row r="113" spans="1:10" ht="20.25" customHeight="1" x14ac:dyDescent="0.25">
      <c r="A113" s="422"/>
      <c r="B113" s="101" t="s">
        <v>119</v>
      </c>
      <c r="C113" s="254">
        <f>C74</f>
        <v>0</v>
      </c>
      <c r="D113" s="254">
        <f t="shared" ref="D113:J113" si="68">D74</f>
        <v>279</v>
      </c>
      <c r="E113" s="254">
        <f t="shared" si="68"/>
        <v>40</v>
      </c>
      <c r="F113" s="254">
        <f t="shared" si="68"/>
        <v>269</v>
      </c>
      <c r="G113" s="254">
        <f t="shared" si="68"/>
        <v>518</v>
      </c>
      <c r="H113" s="254">
        <f t="shared" si="68"/>
        <v>635</v>
      </c>
      <c r="I113" s="254">
        <f t="shared" si="68"/>
        <v>103</v>
      </c>
      <c r="J113" s="254">
        <f t="shared" si="68"/>
        <v>0</v>
      </c>
    </row>
  </sheetData>
  <mergeCells count="42">
    <mergeCell ref="A108:A110"/>
    <mergeCell ref="A111:A113"/>
    <mergeCell ref="A90:A92"/>
    <mergeCell ref="A93:A95"/>
    <mergeCell ref="A96:A98"/>
    <mergeCell ref="A99:A101"/>
    <mergeCell ref="A102:A104"/>
    <mergeCell ref="A72:A74"/>
    <mergeCell ref="A69:A71"/>
    <mergeCell ref="A39:A41"/>
    <mergeCell ref="A42:A44"/>
    <mergeCell ref="A45:A47"/>
    <mergeCell ref="A48:A50"/>
    <mergeCell ref="A51:A53"/>
    <mergeCell ref="A54:A56"/>
    <mergeCell ref="A57:A59"/>
    <mergeCell ref="A66:A68"/>
    <mergeCell ref="A63:A65"/>
    <mergeCell ref="A81:A83"/>
    <mergeCell ref="A84:A86"/>
    <mergeCell ref="A87:A89"/>
    <mergeCell ref="A105:A107"/>
    <mergeCell ref="A75:A77"/>
    <mergeCell ref="A78:A80"/>
    <mergeCell ref="A1:B1"/>
    <mergeCell ref="A2:J2"/>
    <mergeCell ref="I1:J1"/>
    <mergeCell ref="A27:A29"/>
    <mergeCell ref="A30:A32"/>
    <mergeCell ref="A3:A4"/>
    <mergeCell ref="B3:B4"/>
    <mergeCell ref="C3:J3"/>
    <mergeCell ref="A12:A14"/>
    <mergeCell ref="A15:A17"/>
    <mergeCell ref="A18:A20"/>
    <mergeCell ref="A21:A23"/>
    <mergeCell ref="A36:A38"/>
    <mergeCell ref="A24:A26"/>
    <mergeCell ref="A6:A8"/>
    <mergeCell ref="A9:A11"/>
    <mergeCell ref="A60:A62"/>
    <mergeCell ref="A33:A35"/>
  </mergeCells>
  <pageMargins left="0.39370078740157483" right="0.31496062992125984" top="0.74803149606299213" bottom="0.74803149606299213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85" zoomScaleNormal="85" workbookViewId="0">
      <selection activeCell="E10" sqref="E10"/>
    </sheetView>
  </sheetViews>
  <sheetFormatPr defaultColWidth="9.140625" defaultRowHeight="15" x14ac:dyDescent="0.25"/>
  <cols>
    <col min="1" max="1" width="5" style="1" customWidth="1"/>
    <col min="2" max="2" width="13.5703125" style="1" customWidth="1"/>
    <col min="3" max="6" width="15.140625" style="1" customWidth="1"/>
    <col min="7" max="10" width="16.7109375" style="1" customWidth="1"/>
    <col min="11" max="16384" width="9.140625" style="1"/>
  </cols>
  <sheetData>
    <row r="1" spans="1:10" ht="17.25" customHeight="1" x14ac:dyDescent="0.25">
      <c r="A1" s="424"/>
      <c r="B1" s="424"/>
      <c r="I1" s="495" t="s">
        <v>138</v>
      </c>
      <c r="J1" s="495"/>
    </row>
    <row r="2" spans="1:10" ht="56.25" customHeight="1" x14ac:dyDescent="0.25">
      <c r="A2" s="330" t="s">
        <v>137</v>
      </c>
      <c r="B2" s="347"/>
      <c r="C2" s="347"/>
      <c r="D2" s="347"/>
      <c r="E2" s="347"/>
      <c r="F2" s="347"/>
      <c r="G2" s="347"/>
      <c r="H2" s="347"/>
      <c r="I2" s="347"/>
      <c r="J2" s="347"/>
    </row>
    <row r="3" spans="1:10" x14ac:dyDescent="0.25">
      <c r="I3" s="494" t="s">
        <v>46</v>
      </c>
      <c r="J3" s="494"/>
    </row>
    <row r="4" spans="1:10" ht="21.75" customHeight="1" x14ac:dyDescent="0.25">
      <c r="A4" s="348" t="s">
        <v>0</v>
      </c>
      <c r="B4" s="351" t="s">
        <v>14</v>
      </c>
      <c r="C4" s="400" t="s">
        <v>122</v>
      </c>
      <c r="D4" s="401"/>
      <c r="E4" s="401"/>
      <c r="F4" s="402"/>
      <c r="G4" s="400" t="s">
        <v>123</v>
      </c>
      <c r="H4" s="401"/>
      <c r="I4" s="401"/>
      <c r="J4" s="402"/>
    </row>
    <row r="5" spans="1:10" ht="21.75" customHeight="1" x14ac:dyDescent="0.25">
      <c r="A5" s="349"/>
      <c r="B5" s="352"/>
      <c r="C5" s="351" t="s">
        <v>36</v>
      </c>
      <c r="D5" s="400" t="s">
        <v>37</v>
      </c>
      <c r="E5" s="402"/>
      <c r="F5" s="15" t="s">
        <v>38</v>
      </c>
      <c r="G5" s="351" t="s">
        <v>36</v>
      </c>
      <c r="H5" s="400" t="s">
        <v>37</v>
      </c>
      <c r="I5" s="402"/>
      <c r="J5" s="15" t="s">
        <v>38</v>
      </c>
    </row>
    <row r="6" spans="1:10" ht="49.5" customHeight="1" x14ac:dyDescent="0.25">
      <c r="A6" s="350"/>
      <c r="B6" s="353"/>
      <c r="C6" s="353"/>
      <c r="D6" s="78" t="s">
        <v>39</v>
      </c>
      <c r="E6" s="78" t="s">
        <v>40</v>
      </c>
      <c r="F6" s="78" t="s">
        <v>41</v>
      </c>
      <c r="G6" s="353"/>
      <c r="H6" s="78" t="s">
        <v>39</v>
      </c>
      <c r="I6" s="78" t="s">
        <v>40</v>
      </c>
      <c r="J6" s="78" t="s">
        <v>41</v>
      </c>
    </row>
    <row r="7" spans="1:10" x14ac:dyDescent="0.25">
      <c r="A7" s="11" t="s">
        <v>6</v>
      </c>
      <c r="B7" s="11" t="s">
        <v>7</v>
      </c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1">
        <v>8</v>
      </c>
    </row>
    <row r="8" spans="1:10" ht="25.5" customHeight="1" x14ac:dyDescent="0.25">
      <c r="A8" s="79">
        <v>1</v>
      </c>
      <c r="B8" s="148" t="s">
        <v>80</v>
      </c>
      <c r="C8" s="255">
        <v>72</v>
      </c>
      <c r="D8" s="256">
        <v>1</v>
      </c>
      <c r="E8" s="256">
        <v>4</v>
      </c>
      <c r="F8" s="256">
        <v>1</v>
      </c>
      <c r="G8" s="257">
        <v>236</v>
      </c>
      <c r="H8" s="256">
        <v>2</v>
      </c>
      <c r="I8" s="258">
        <v>3</v>
      </c>
      <c r="J8" s="258">
        <v>1</v>
      </c>
    </row>
    <row r="9" spans="1:10" ht="25.5" customHeight="1" x14ac:dyDescent="0.25">
      <c r="A9" s="90">
        <v>2</v>
      </c>
      <c r="B9" s="91" t="s">
        <v>81</v>
      </c>
      <c r="C9" s="259">
        <v>7403</v>
      </c>
      <c r="D9" s="258">
        <v>192</v>
      </c>
      <c r="E9" s="259">
        <v>769</v>
      </c>
      <c r="F9" s="258">
        <v>139</v>
      </c>
      <c r="G9" s="259">
        <v>2986</v>
      </c>
      <c r="H9" s="259">
        <v>258</v>
      </c>
      <c r="I9" s="259">
        <v>282</v>
      </c>
      <c r="J9" s="258">
        <v>44</v>
      </c>
    </row>
    <row r="10" spans="1:10" ht="25.5" customHeight="1" x14ac:dyDescent="0.25">
      <c r="A10" s="90">
        <v>3</v>
      </c>
      <c r="B10" s="91" t="s">
        <v>82</v>
      </c>
      <c r="C10" s="259">
        <v>6920</v>
      </c>
      <c r="D10" s="258">
        <v>3</v>
      </c>
      <c r="E10" s="258">
        <v>355</v>
      </c>
      <c r="F10" s="258">
        <v>51</v>
      </c>
      <c r="G10" s="258">
        <v>1841</v>
      </c>
      <c r="H10" s="258">
        <v>2</v>
      </c>
      <c r="I10" s="258">
        <v>50</v>
      </c>
      <c r="J10" s="258">
        <v>6</v>
      </c>
    </row>
    <row r="11" spans="1:10" ht="25.5" customHeight="1" x14ac:dyDescent="0.25">
      <c r="A11" s="90">
        <v>4</v>
      </c>
      <c r="B11" s="152" t="s">
        <v>83</v>
      </c>
      <c r="C11" s="259">
        <v>1819</v>
      </c>
      <c r="D11" s="258">
        <v>1</v>
      </c>
      <c r="E11" s="259">
        <v>244</v>
      </c>
      <c r="F11" s="258">
        <v>40</v>
      </c>
      <c r="G11" s="259">
        <v>1518</v>
      </c>
      <c r="H11" s="259">
        <v>21</v>
      </c>
      <c r="I11" s="259">
        <v>87</v>
      </c>
      <c r="J11" s="258">
        <v>13</v>
      </c>
    </row>
    <row r="12" spans="1:10" ht="25.5" customHeight="1" x14ac:dyDescent="0.25">
      <c r="A12" s="90">
        <v>5</v>
      </c>
      <c r="B12" s="152" t="s">
        <v>89</v>
      </c>
      <c r="C12" s="259">
        <v>3895</v>
      </c>
      <c r="D12" s="259">
        <v>125</v>
      </c>
      <c r="E12" s="258">
        <v>197</v>
      </c>
      <c r="F12" s="258">
        <v>185</v>
      </c>
      <c r="G12" s="258">
        <v>1571</v>
      </c>
      <c r="H12" s="259">
        <v>13</v>
      </c>
      <c r="I12" s="258">
        <v>75</v>
      </c>
      <c r="J12" s="260">
        <v>37</v>
      </c>
    </row>
    <row r="13" spans="1:10" ht="25.5" customHeight="1" x14ac:dyDescent="0.25">
      <c r="A13" s="90">
        <v>6</v>
      </c>
      <c r="B13" s="91" t="s">
        <v>84</v>
      </c>
      <c r="C13" s="259">
        <v>7380</v>
      </c>
      <c r="D13" s="258">
        <v>115</v>
      </c>
      <c r="E13" s="259">
        <v>598</v>
      </c>
      <c r="F13" s="258">
        <v>159</v>
      </c>
      <c r="G13" s="259">
        <v>2927</v>
      </c>
      <c r="H13" s="259">
        <v>42</v>
      </c>
      <c r="I13" s="259">
        <v>270</v>
      </c>
      <c r="J13" s="258">
        <v>54</v>
      </c>
    </row>
    <row r="14" spans="1:10" s="32" customFormat="1" ht="25.5" customHeight="1" x14ac:dyDescent="0.25">
      <c r="A14" s="85">
        <v>7</v>
      </c>
      <c r="B14" s="167" t="s">
        <v>85</v>
      </c>
      <c r="C14" s="261">
        <v>6186</v>
      </c>
      <c r="D14" s="262">
        <v>2</v>
      </c>
      <c r="E14" s="263">
        <v>982</v>
      </c>
      <c r="F14" s="262">
        <v>197</v>
      </c>
      <c r="G14" s="264">
        <v>2840</v>
      </c>
      <c r="H14" s="262">
        <v>1</v>
      </c>
      <c r="I14" s="262">
        <v>314</v>
      </c>
      <c r="J14" s="262">
        <v>65</v>
      </c>
    </row>
    <row r="15" spans="1:10" ht="25.5" customHeight="1" x14ac:dyDescent="0.25">
      <c r="A15" s="90">
        <v>8</v>
      </c>
      <c r="B15" s="152" t="s">
        <v>86</v>
      </c>
      <c r="C15" s="259">
        <v>15630</v>
      </c>
      <c r="D15" s="258">
        <v>0</v>
      </c>
      <c r="E15" s="259">
        <v>783</v>
      </c>
      <c r="F15" s="258">
        <v>322</v>
      </c>
      <c r="G15" s="259">
        <v>7549</v>
      </c>
      <c r="H15" s="258">
        <v>0</v>
      </c>
      <c r="I15" s="258">
        <v>85</v>
      </c>
      <c r="J15" s="258">
        <v>80</v>
      </c>
    </row>
    <row r="16" spans="1:10" ht="25.5" customHeight="1" x14ac:dyDescent="0.25">
      <c r="A16" s="90">
        <v>9</v>
      </c>
      <c r="B16" s="152" t="s">
        <v>90</v>
      </c>
      <c r="C16" s="259">
        <v>99</v>
      </c>
      <c r="D16" s="258">
        <v>60</v>
      </c>
      <c r="E16" s="258">
        <v>20</v>
      </c>
      <c r="F16" s="258">
        <v>19</v>
      </c>
      <c r="G16" s="258">
        <v>97</v>
      </c>
      <c r="H16" s="258">
        <v>82</v>
      </c>
      <c r="I16" s="258">
        <v>4</v>
      </c>
      <c r="J16" s="258">
        <v>11</v>
      </c>
    </row>
    <row r="17" spans="1:10" ht="25.5" customHeight="1" x14ac:dyDescent="0.25">
      <c r="A17" s="90">
        <v>10</v>
      </c>
      <c r="B17" s="152" t="s">
        <v>87</v>
      </c>
      <c r="C17" s="259">
        <v>5984</v>
      </c>
      <c r="D17" s="258">
        <v>5984</v>
      </c>
      <c r="E17" s="259">
        <v>227</v>
      </c>
      <c r="F17" s="259">
        <v>94</v>
      </c>
      <c r="G17" s="259">
        <v>4236</v>
      </c>
      <c r="H17" s="258">
        <v>4236</v>
      </c>
      <c r="I17" s="259">
        <v>54</v>
      </c>
      <c r="J17" s="258">
        <v>21</v>
      </c>
    </row>
    <row r="18" spans="1:10" ht="25.5" customHeight="1" x14ac:dyDescent="0.25">
      <c r="A18" s="265">
        <v>11</v>
      </c>
      <c r="B18" s="152" t="s">
        <v>88</v>
      </c>
      <c r="C18" s="259">
        <v>11073</v>
      </c>
      <c r="D18" s="258">
        <v>0</v>
      </c>
      <c r="E18" s="259">
        <v>882</v>
      </c>
      <c r="F18" s="258">
        <v>242</v>
      </c>
      <c r="G18" s="259">
        <v>9443</v>
      </c>
      <c r="H18" s="258">
        <v>0</v>
      </c>
      <c r="I18" s="260">
        <v>374</v>
      </c>
      <c r="J18" s="258">
        <v>79</v>
      </c>
    </row>
    <row r="19" spans="1:10" ht="25.5" customHeight="1" x14ac:dyDescent="0.25">
      <c r="A19" s="266">
        <v>12</v>
      </c>
      <c r="B19" s="183" t="s">
        <v>91</v>
      </c>
      <c r="C19" s="259">
        <v>8672</v>
      </c>
      <c r="D19" s="258">
        <v>0</v>
      </c>
      <c r="E19" s="258">
        <v>289</v>
      </c>
      <c r="F19" s="258">
        <v>205</v>
      </c>
      <c r="G19" s="258">
        <v>2799</v>
      </c>
      <c r="H19" s="258">
        <v>0</v>
      </c>
      <c r="I19" s="258">
        <v>44</v>
      </c>
      <c r="J19" s="258">
        <v>0</v>
      </c>
    </row>
    <row r="20" spans="1:10" ht="25.5" customHeight="1" x14ac:dyDescent="0.25">
      <c r="A20" s="2"/>
      <c r="B20" s="35" t="s">
        <v>42</v>
      </c>
      <c r="C20" s="22">
        <f>SUM(C8:C19)</f>
        <v>75133</v>
      </c>
      <c r="D20" s="22">
        <f t="shared" ref="D20:I20" si="0">SUM(D8:D19)</f>
        <v>6483</v>
      </c>
      <c r="E20" s="22">
        <f t="shared" si="0"/>
        <v>5350</v>
      </c>
      <c r="F20" s="22">
        <f t="shared" si="0"/>
        <v>1654</v>
      </c>
      <c r="G20" s="22">
        <f t="shared" si="0"/>
        <v>38043</v>
      </c>
      <c r="H20" s="22">
        <f t="shared" si="0"/>
        <v>4657</v>
      </c>
      <c r="I20" s="22">
        <f t="shared" si="0"/>
        <v>1642</v>
      </c>
      <c r="J20" s="22">
        <f>SUM(J8:J19)</f>
        <v>411</v>
      </c>
    </row>
    <row r="22" spans="1:10" ht="14.25" customHeight="1" x14ac:dyDescent="0.25"/>
  </sheetData>
  <mergeCells count="12">
    <mergeCell ref="A1:B1"/>
    <mergeCell ref="A2:J2"/>
    <mergeCell ref="A4:A6"/>
    <mergeCell ref="B4:B6"/>
    <mergeCell ref="I3:J3"/>
    <mergeCell ref="C4:F4"/>
    <mergeCell ref="G4:J4"/>
    <mergeCell ref="D5:E5"/>
    <mergeCell ref="H5:I5"/>
    <mergeCell ref="C5:C6"/>
    <mergeCell ref="G5:G6"/>
    <mergeCell ref="I1:J1"/>
  </mergeCells>
  <pageMargins left="0.39370078740157483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 7.1</vt:lpstr>
      <vt:lpstr>7,2</vt:lpstr>
      <vt:lpstr>7,3</vt:lpstr>
      <vt:lpstr>7.4-7.5</vt:lpstr>
      <vt:lpstr>7.6-7.7</vt:lpstr>
      <vt:lpstr> 7.8</vt:lpstr>
      <vt:lpstr> 7.9</vt:lpstr>
      <vt:lpstr> 7.10</vt:lpstr>
      <vt:lpstr> 7.11</vt:lpstr>
      <vt:lpstr>' 7.10'!Print_Titles</vt:lpstr>
      <vt:lpstr>' 7.8'!Print_Titles</vt:lpstr>
      <vt:lpstr>' 7.9'!Print_Titles</vt:lpstr>
      <vt:lpstr>'7,2'!Print_Titles</vt:lpstr>
      <vt:lpstr>'7,3'!Print_Titles</vt:lpstr>
      <vt:lpstr>'7.4-7.5'!Print_Titles</vt:lpstr>
      <vt:lpstr>'7.6-7.7'!Print_Titles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2024-01-26T08:52:18Z</cp:lastPrinted>
  <dcterms:created xsi:type="dcterms:W3CDTF">2021-09-06T08:22:40Z</dcterms:created>
  <dcterms:modified xsi:type="dcterms:W3CDTF">2024-03-21T09:15:22Z</dcterms:modified>
</cp:coreProperties>
</file>